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RECHTSAB\FAG\Ertragsanteilvorschüsse\"/>
    </mc:Choice>
  </mc:AlternateContent>
  <bookViews>
    <workbookView xWindow="2115" yWindow="1065" windowWidth="26685" windowHeight="15135"/>
  </bookViews>
  <sheets>
    <sheet name="EAVERT" sheetId="1" r:id="rId1"/>
  </sheets>
  <definedNames>
    <definedName name="_xlnm.Print_Area" localSheetId="0">EAVERT!$A$8:$N$46,EAVERT!$A$49:$M$88,EAVERT!$A$93:$P$142,EAVERT!$A$145:$P$192,EAVERT!$A$197:$K$223</definedName>
    <definedName name="_xlnm.Print_Titles" localSheetId="0">EAVERT!$1:$2</definedName>
    <definedName name="solver_adj" localSheetId="0" hidden="1">EAVERT!$B$42</definedName>
    <definedName name="solver_num" localSheetId="0" hidden="1">0</definedName>
    <definedName name="solver_oldobj" localSheetId="0" hidden="1">758383000</definedName>
    <definedName name="solver_opt" localSheetId="0" hidden="1">EAVERT!#REF!</definedName>
    <definedName name="solver_typ" localSheetId="0" hidden="1">3</definedName>
    <definedName name="solver_val" localSheetId="0" hidden="1">758373000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1" i="1" l="1"/>
  <c r="O152" i="1" s="1"/>
  <c r="I221" i="1"/>
  <c r="H221" i="1"/>
  <c r="M152" i="1" s="1"/>
  <c r="G221" i="1"/>
  <c r="L152" i="1" s="1"/>
  <c r="F221" i="1"/>
  <c r="K152" i="1" s="1"/>
  <c r="E221" i="1"/>
  <c r="D221" i="1"/>
  <c r="I164" i="1" s="1"/>
  <c r="C221" i="1"/>
  <c r="H152" i="1" s="1"/>
  <c r="B221" i="1"/>
  <c r="G152" i="1" s="1"/>
  <c r="K207" i="1"/>
  <c r="K206" i="1"/>
  <c r="H220" i="1" s="1"/>
  <c r="K205" i="1"/>
  <c r="K204" i="1"/>
  <c r="K200" i="1"/>
  <c r="K199" i="1"/>
  <c r="P176" i="1"/>
  <c r="J164" i="1"/>
  <c r="J152" i="1"/>
  <c r="P120" i="1"/>
  <c r="H88" i="1"/>
  <c r="H87" i="1"/>
  <c r="I88" i="1"/>
  <c r="D43" i="1"/>
  <c r="H43" i="1" s="1"/>
  <c r="D42" i="1"/>
  <c r="H42" i="1" s="1"/>
  <c r="D41" i="1"/>
  <c r="H41" i="1" s="1"/>
  <c r="D40" i="1"/>
  <c r="H40" i="1" s="1"/>
  <c r="D39" i="1"/>
  <c r="H39" i="1" s="1"/>
  <c r="E81" i="1" s="1"/>
  <c r="D38" i="1"/>
  <c r="H38" i="1" s="1"/>
  <c r="D37" i="1"/>
  <c r="H37" i="1" s="1"/>
  <c r="G79" i="1" s="1"/>
  <c r="M79" i="1" s="1"/>
  <c r="D36" i="1"/>
  <c r="H36" i="1" s="1"/>
  <c r="D35" i="1"/>
  <c r="H35" i="1" s="1"/>
  <c r="D34" i="1"/>
  <c r="H34" i="1" s="1"/>
  <c r="D33" i="1"/>
  <c r="H33" i="1" s="1"/>
  <c r="D32" i="1"/>
  <c r="H32" i="1" s="1"/>
  <c r="E74" i="1" s="1"/>
  <c r="D31" i="1"/>
  <c r="H31" i="1" s="1"/>
  <c r="D30" i="1"/>
  <c r="H30" i="1" s="1"/>
  <c r="G72" i="1" s="1"/>
  <c r="M72" i="1" s="1"/>
  <c r="D29" i="1"/>
  <c r="H29" i="1" s="1"/>
  <c r="G71" i="1" s="1"/>
  <c r="M71" i="1" s="1"/>
  <c r="D28" i="1"/>
  <c r="H28" i="1" s="1"/>
  <c r="E70" i="1" s="1"/>
  <c r="D27" i="1"/>
  <c r="H27" i="1" s="1"/>
  <c r="D26" i="1"/>
  <c r="H26" i="1" s="1"/>
  <c r="F68" i="1" s="1"/>
  <c r="L68" i="1" s="1"/>
  <c r="D25" i="1"/>
  <c r="H25" i="1" s="1"/>
  <c r="D24" i="1"/>
  <c r="H24" i="1" s="1"/>
  <c r="E66" i="1" s="1"/>
  <c r="D23" i="1"/>
  <c r="H23" i="1" s="1"/>
  <c r="G65" i="1" s="1"/>
  <c r="M65" i="1" s="1"/>
  <c r="D22" i="1"/>
  <c r="H22" i="1" s="1"/>
  <c r="D21" i="1"/>
  <c r="H21" i="1" s="1"/>
  <c r="D20" i="1"/>
  <c r="H20" i="1" s="1"/>
  <c r="G62" i="1" s="1"/>
  <c r="M62" i="1" s="1"/>
  <c r="D19" i="1"/>
  <c r="H19" i="1" s="1"/>
  <c r="D18" i="1"/>
  <c r="H18" i="1" s="1"/>
  <c r="G45" i="1"/>
  <c r="F45" i="1"/>
  <c r="D17" i="1"/>
  <c r="E151" i="1" s="1"/>
  <c r="D16" i="1"/>
  <c r="H16" i="1" s="1"/>
  <c r="E58" i="1" s="1"/>
  <c r="D15" i="1"/>
  <c r="H15" i="1" s="1"/>
  <c r="D14" i="1"/>
  <c r="H14" i="1" s="1"/>
  <c r="G56" i="1" s="1"/>
  <c r="M56" i="1" s="1"/>
  <c r="D13" i="1"/>
  <c r="H13" i="1" s="1"/>
  <c r="E45" i="1"/>
  <c r="C45" i="1"/>
  <c r="D12" i="1"/>
  <c r="H12" i="1" s="1"/>
  <c r="E54" i="1" s="1"/>
  <c r="D11" i="1"/>
  <c r="J59" i="1"/>
  <c r="K164" i="1" l="1"/>
  <c r="N9" i="1"/>
  <c r="K59" i="1" s="1"/>
  <c r="M164" i="1"/>
  <c r="I152" i="1"/>
  <c r="F66" i="1"/>
  <c r="L66" i="1" s="1"/>
  <c r="E65" i="1"/>
  <c r="G66" i="1"/>
  <c r="B220" i="1"/>
  <c r="F65" i="1"/>
  <c r="E68" i="1"/>
  <c r="C220" i="1"/>
  <c r="H151" i="1" s="1"/>
  <c r="E220" i="1"/>
  <c r="I220" i="1"/>
  <c r="J220" i="1"/>
  <c r="O151" i="1" s="1"/>
  <c r="E113" i="1"/>
  <c r="G67" i="1"/>
  <c r="M67" i="1" s="1"/>
  <c r="F67" i="1"/>
  <c r="L67" i="1" s="1"/>
  <c r="E67" i="1"/>
  <c r="E173" i="1"/>
  <c r="G75" i="1"/>
  <c r="M75" i="1" s="1"/>
  <c r="F75" i="1"/>
  <c r="L75" i="1" s="1"/>
  <c r="E75" i="1"/>
  <c r="E116" i="1"/>
  <c r="F64" i="1"/>
  <c r="E64" i="1"/>
  <c r="G64" i="1"/>
  <c r="F83" i="1"/>
  <c r="L83" i="1" s="1"/>
  <c r="G83" i="1"/>
  <c r="M83" i="1" s="1"/>
  <c r="F78" i="1"/>
  <c r="L78" i="1" s="1"/>
  <c r="E78" i="1"/>
  <c r="G55" i="1"/>
  <c r="M55" i="1" s="1"/>
  <c r="F55" i="1"/>
  <c r="L55" i="1" s="1"/>
  <c r="E55" i="1"/>
  <c r="E107" i="1"/>
  <c r="E61" i="1"/>
  <c r="G61" i="1"/>
  <c r="F61" i="1"/>
  <c r="E123" i="1"/>
  <c r="E122" i="1"/>
  <c r="E85" i="1"/>
  <c r="G58" i="1"/>
  <c r="M58" i="1" s="1"/>
  <c r="G76" i="1"/>
  <c r="E76" i="1"/>
  <c r="F76" i="1"/>
  <c r="L76" i="1" s="1"/>
  <c r="E62" i="1"/>
  <c r="E218" i="1"/>
  <c r="D218" i="1"/>
  <c r="C218" i="1"/>
  <c r="J218" i="1"/>
  <c r="B218" i="1"/>
  <c r="H218" i="1"/>
  <c r="I218" i="1"/>
  <c r="G218" i="1"/>
  <c r="F218" i="1"/>
  <c r="B45" i="1"/>
  <c r="E56" i="1"/>
  <c r="F62" i="1"/>
  <c r="L62" i="1" s="1"/>
  <c r="E63" i="1"/>
  <c r="F69" i="1"/>
  <c r="L69" i="1" s="1"/>
  <c r="E80" i="1"/>
  <c r="K88" i="1"/>
  <c r="K87" i="1"/>
  <c r="F82" i="1"/>
  <c r="L82" i="1" s="1"/>
  <c r="E82" i="1"/>
  <c r="F56" i="1"/>
  <c r="L56" i="1" s="1"/>
  <c r="E60" i="1"/>
  <c r="F63" i="1"/>
  <c r="L63" i="1" s="1"/>
  <c r="G68" i="1"/>
  <c r="M68" i="1" s="1"/>
  <c r="G69" i="1"/>
  <c r="M69" i="1" s="1"/>
  <c r="F70" i="1"/>
  <c r="L70" i="1" s="1"/>
  <c r="E72" i="1"/>
  <c r="F79" i="1"/>
  <c r="L79" i="1" s="1"/>
  <c r="C219" i="1"/>
  <c r="J219" i="1"/>
  <c r="B219" i="1"/>
  <c r="I219" i="1"/>
  <c r="H219" i="1"/>
  <c r="F219" i="1"/>
  <c r="D219" i="1"/>
  <c r="G219" i="1"/>
  <c r="E219" i="1"/>
  <c r="F54" i="1"/>
  <c r="L54" i="1" s="1"/>
  <c r="E84" i="1"/>
  <c r="E57" i="1"/>
  <c r="F60" i="1"/>
  <c r="L60" i="1" s="1"/>
  <c r="G63" i="1"/>
  <c r="M63" i="1" s="1"/>
  <c r="G70" i="1"/>
  <c r="M70" i="1" s="1"/>
  <c r="F72" i="1"/>
  <c r="L72" i="1" s="1"/>
  <c r="E73" i="1"/>
  <c r="G213" i="1"/>
  <c r="F213" i="1"/>
  <c r="E213" i="1"/>
  <c r="D213" i="1"/>
  <c r="J213" i="1"/>
  <c r="B213" i="1"/>
  <c r="I213" i="1"/>
  <c r="H213" i="1"/>
  <c r="C213" i="1"/>
  <c r="E171" i="1"/>
  <c r="H17" i="1"/>
  <c r="G54" i="1"/>
  <c r="M54" i="1" s="1"/>
  <c r="H11" i="1"/>
  <c r="E53" i="1" s="1"/>
  <c r="D45" i="1"/>
  <c r="J151" i="1"/>
  <c r="G151" i="1"/>
  <c r="N151" i="1"/>
  <c r="M151" i="1"/>
  <c r="F57" i="1"/>
  <c r="L57" i="1" s="1"/>
  <c r="G60" i="1"/>
  <c r="M60" i="1" s="1"/>
  <c r="E71" i="1"/>
  <c r="F73" i="1"/>
  <c r="L73" i="1" s="1"/>
  <c r="F74" i="1"/>
  <c r="L74" i="1" s="1"/>
  <c r="E69" i="1"/>
  <c r="F80" i="1"/>
  <c r="L80" i="1" s="1"/>
  <c r="F84" i="1"/>
  <c r="L84" i="1" s="1"/>
  <c r="J88" i="1"/>
  <c r="J87" i="1"/>
  <c r="E130" i="1"/>
  <c r="G57" i="1"/>
  <c r="M57" i="1" s="1"/>
  <c r="F58" i="1"/>
  <c r="L58" i="1" s="1"/>
  <c r="F71" i="1"/>
  <c r="L71" i="1" s="1"/>
  <c r="G73" i="1"/>
  <c r="M73" i="1" s="1"/>
  <c r="G74" i="1"/>
  <c r="M74" i="1" s="1"/>
  <c r="E77" i="1"/>
  <c r="F85" i="1"/>
  <c r="L85" i="1" s="1"/>
  <c r="F77" i="1"/>
  <c r="L77" i="1" s="1"/>
  <c r="G81" i="1"/>
  <c r="M81" i="1" s="1"/>
  <c r="G82" i="1"/>
  <c r="M82" i="1" s="1"/>
  <c r="G85" i="1"/>
  <c r="M85" i="1" s="1"/>
  <c r="I87" i="1"/>
  <c r="G84" i="1"/>
  <c r="M84" i="1" s="1"/>
  <c r="G77" i="1"/>
  <c r="M77" i="1" s="1"/>
  <c r="E83" i="1"/>
  <c r="K201" i="1"/>
  <c r="G80" i="1"/>
  <c r="M80" i="1" s="1"/>
  <c r="G78" i="1"/>
  <c r="M78" i="1" s="1"/>
  <c r="K209" i="1"/>
  <c r="B223" i="1" s="1"/>
  <c r="F81" i="1"/>
  <c r="L81" i="1" s="1"/>
  <c r="E79" i="1"/>
  <c r="K221" i="1"/>
  <c r="E214" i="1"/>
  <c r="D214" i="1"/>
  <c r="C214" i="1"/>
  <c r="J214" i="1"/>
  <c r="B214" i="1"/>
  <c r="H214" i="1"/>
  <c r="F214" i="1"/>
  <c r="K202" i="1"/>
  <c r="G214" i="1"/>
  <c r="K203" i="1"/>
  <c r="K208" i="1"/>
  <c r="B222" i="1" s="1"/>
  <c r="I214" i="1"/>
  <c r="L164" i="1"/>
  <c r="D220" i="1"/>
  <c r="I151" i="1" s="1"/>
  <c r="N164" i="1"/>
  <c r="F220" i="1"/>
  <c r="K151" i="1" s="1"/>
  <c r="N152" i="1"/>
  <c r="P152" i="1" s="1"/>
  <c r="G164" i="1"/>
  <c r="O164" i="1"/>
  <c r="G220" i="1"/>
  <c r="L151" i="1" s="1"/>
  <c r="H164" i="1"/>
  <c r="H223" i="1" l="1"/>
  <c r="M76" i="1"/>
  <c r="M61" i="1"/>
  <c r="L65" i="1"/>
  <c r="E170" i="1" s="1"/>
  <c r="M66" i="1"/>
  <c r="E117" i="1" s="1"/>
  <c r="G117" i="1" s="1"/>
  <c r="M64" i="1"/>
  <c r="L61" i="1"/>
  <c r="L64" i="1"/>
  <c r="G53" i="1"/>
  <c r="M53" i="1" s="1"/>
  <c r="C223" i="1"/>
  <c r="E223" i="1"/>
  <c r="F53" i="1"/>
  <c r="L53" i="1" s="1"/>
  <c r="G217" i="1"/>
  <c r="L171" i="1" s="1"/>
  <c r="F217" i="1"/>
  <c r="K171" i="1" s="1"/>
  <c r="E217" i="1"/>
  <c r="J171" i="1" s="1"/>
  <c r="D217" i="1"/>
  <c r="I171" i="1" s="1"/>
  <c r="J217" i="1"/>
  <c r="O171" i="1" s="1"/>
  <c r="B217" i="1"/>
  <c r="I217" i="1"/>
  <c r="H217" i="1"/>
  <c r="C217" i="1"/>
  <c r="E185" i="1"/>
  <c r="G130" i="1"/>
  <c r="G107" i="1"/>
  <c r="K214" i="1"/>
  <c r="E179" i="1"/>
  <c r="E158" i="1"/>
  <c r="J173" i="1"/>
  <c r="H173" i="1"/>
  <c r="M173" i="1"/>
  <c r="G173" i="1"/>
  <c r="E126" i="1"/>
  <c r="I223" i="1"/>
  <c r="N173" i="1" s="1"/>
  <c r="E129" i="1"/>
  <c r="C222" i="1"/>
  <c r="J222" i="1"/>
  <c r="O130" i="1" s="1"/>
  <c r="E222" i="1"/>
  <c r="J130" i="1" s="1"/>
  <c r="E136" i="1"/>
  <c r="E125" i="1"/>
  <c r="E178" i="1"/>
  <c r="E160" i="1"/>
  <c r="G222" i="1"/>
  <c r="L123" i="1"/>
  <c r="J123" i="1"/>
  <c r="G123" i="1"/>
  <c r="E159" i="1"/>
  <c r="E188" i="1"/>
  <c r="E135" i="1"/>
  <c r="E131" i="1"/>
  <c r="E133" i="1"/>
  <c r="E124" i="1"/>
  <c r="P151" i="1"/>
  <c r="H45" i="1"/>
  <c r="N12" i="1"/>
  <c r="H46" i="1"/>
  <c r="E177" i="1"/>
  <c r="E184" i="1"/>
  <c r="E174" i="1"/>
  <c r="E181" i="1"/>
  <c r="E106" i="1"/>
  <c r="E172" i="1"/>
  <c r="E161" i="1"/>
  <c r="E119" i="1"/>
  <c r="D222" i="1"/>
  <c r="I107" i="1" s="1"/>
  <c r="E168" i="1"/>
  <c r="J223" i="1"/>
  <c r="O173" i="1" s="1"/>
  <c r="E132" i="1"/>
  <c r="E176" i="1"/>
  <c r="E111" i="1"/>
  <c r="E105" i="1"/>
  <c r="K213" i="1"/>
  <c r="E121" i="1"/>
  <c r="E187" i="1"/>
  <c r="J116" i="1"/>
  <c r="I116" i="1"/>
  <c r="H116" i="1"/>
  <c r="G116" i="1"/>
  <c r="L116" i="1"/>
  <c r="E118" i="1"/>
  <c r="K219" i="1"/>
  <c r="I216" i="1"/>
  <c r="N122" i="1" s="1"/>
  <c r="H216" i="1"/>
  <c r="M122" i="1" s="1"/>
  <c r="G216" i="1"/>
  <c r="L122" i="1" s="1"/>
  <c r="F216" i="1"/>
  <c r="K122" i="1" s="1"/>
  <c r="D216" i="1"/>
  <c r="I122" i="1" s="1"/>
  <c r="J216" i="1"/>
  <c r="O122" i="1" s="1"/>
  <c r="E216" i="1"/>
  <c r="J122" i="1" s="1"/>
  <c r="C216" i="1"/>
  <c r="H122" i="1" s="1"/>
  <c r="B216" i="1"/>
  <c r="C215" i="1"/>
  <c r="J215" i="1"/>
  <c r="B215" i="1"/>
  <c r="I215" i="1"/>
  <c r="H215" i="1"/>
  <c r="F215" i="1"/>
  <c r="G215" i="1"/>
  <c r="E215" i="1"/>
  <c r="D215" i="1"/>
  <c r="P164" i="1"/>
  <c r="E186" i="1"/>
  <c r="E182" i="1"/>
  <c r="E162" i="1"/>
  <c r="K220" i="1"/>
  <c r="G59" i="1"/>
  <c r="M59" i="1" s="1"/>
  <c r="F59" i="1"/>
  <c r="L59" i="1" s="1"/>
  <c r="E59" i="1"/>
  <c r="E88" i="1" s="1"/>
  <c r="E114" i="1"/>
  <c r="E175" i="1"/>
  <c r="K218" i="1"/>
  <c r="E183" i="1"/>
  <c r="E190" i="1"/>
  <c r="H171" i="1"/>
  <c r="G171" i="1"/>
  <c r="M171" i="1"/>
  <c r="N171" i="1"/>
  <c r="H222" i="1"/>
  <c r="M123" i="1" s="1"/>
  <c r="I222" i="1"/>
  <c r="F222" i="1"/>
  <c r="F223" i="1"/>
  <c r="K173" i="1" s="1"/>
  <c r="G223" i="1"/>
  <c r="L173" i="1" s="1"/>
  <c r="D223" i="1"/>
  <c r="E128" i="1"/>
  <c r="E108" i="1"/>
  <c r="E189" i="1"/>
  <c r="E165" i="1"/>
  <c r="E120" i="1"/>
  <c r="E167" i="1"/>
  <c r="E109" i="1"/>
  <c r="E134" i="1"/>
  <c r="E180" i="1"/>
  <c r="I113" i="1"/>
  <c r="G113" i="1"/>
  <c r="N113" i="1"/>
  <c r="M113" i="1"/>
  <c r="L113" i="1"/>
  <c r="K113" i="1"/>
  <c r="J113" i="1"/>
  <c r="G170" i="1" l="1"/>
  <c r="J170" i="1"/>
  <c r="M170" i="1"/>
  <c r="H170" i="1"/>
  <c r="L117" i="1"/>
  <c r="H117" i="1"/>
  <c r="K117" i="1"/>
  <c r="N117" i="1"/>
  <c r="O116" i="1"/>
  <c r="O123" i="1"/>
  <c r="H123" i="1"/>
  <c r="K107" i="1"/>
  <c r="K170" i="1"/>
  <c r="K223" i="1"/>
  <c r="G88" i="1"/>
  <c r="F88" i="1"/>
  <c r="L170" i="1"/>
  <c r="L107" i="1"/>
  <c r="G87" i="1"/>
  <c r="J107" i="1"/>
  <c r="E87" i="1"/>
  <c r="K216" i="1"/>
  <c r="N170" i="1"/>
  <c r="L130" i="1"/>
  <c r="K130" i="1"/>
  <c r="I123" i="1"/>
  <c r="M130" i="1"/>
  <c r="L180" i="1"/>
  <c r="K180" i="1"/>
  <c r="J180" i="1"/>
  <c r="I180" i="1"/>
  <c r="O180" i="1"/>
  <c r="G180" i="1"/>
  <c r="N180" i="1"/>
  <c r="M180" i="1"/>
  <c r="H180" i="1"/>
  <c r="L121" i="1"/>
  <c r="K121" i="1"/>
  <c r="J121" i="1"/>
  <c r="I121" i="1"/>
  <c r="H121" i="1"/>
  <c r="N121" i="1"/>
  <c r="O121" i="1"/>
  <c r="M121" i="1"/>
  <c r="G121" i="1"/>
  <c r="L87" i="1"/>
  <c r="L88" i="1"/>
  <c r="L89" i="1" s="1"/>
  <c r="E157" i="1"/>
  <c r="O162" i="1"/>
  <c r="G162" i="1"/>
  <c r="N162" i="1"/>
  <c r="M162" i="1"/>
  <c r="L162" i="1"/>
  <c r="J162" i="1"/>
  <c r="I162" i="1"/>
  <c r="H162" i="1"/>
  <c r="K162" i="1"/>
  <c r="O132" i="1"/>
  <c r="G132" i="1"/>
  <c r="N132" i="1"/>
  <c r="M132" i="1"/>
  <c r="L132" i="1"/>
  <c r="J132" i="1"/>
  <c r="K132" i="1"/>
  <c r="I132" i="1"/>
  <c r="H132" i="1"/>
  <c r="M190" i="1"/>
  <c r="L190" i="1"/>
  <c r="K190" i="1"/>
  <c r="J190" i="1"/>
  <c r="H190" i="1"/>
  <c r="O190" i="1"/>
  <c r="N190" i="1"/>
  <c r="I190" i="1"/>
  <c r="G190" i="1"/>
  <c r="M118" i="1"/>
  <c r="L118" i="1"/>
  <c r="K118" i="1"/>
  <c r="J118" i="1"/>
  <c r="I118" i="1"/>
  <c r="N118" i="1"/>
  <c r="H118" i="1"/>
  <c r="G118" i="1"/>
  <c r="O118" i="1"/>
  <c r="E104" i="1"/>
  <c r="M87" i="1"/>
  <c r="M88" i="1"/>
  <c r="F87" i="1"/>
  <c r="J178" i="1"/>
  <c r="I178" i="1"/>
  <c r="H178" i="1"/>
  <c r="O178" i="1"/>
  <c r="G178" i="1"/>
  <c r="M178" i="1"/>
  <c r="N178" i="1"/>
  <c r="L178" i="1"/>
  <c r="K178" i="1"/>
  <c r="M107" i="1"/>
  <c r="I130" i="1"/>
  <c r="I117" i="1"/>
  <c r="N114" i="1"/>
  <c r="M114" i="1"/>
  <c r="L114" i="1"/>
  <c r="K114" i="1"/>
  <c r="J114" i="1"/>
  <c r="I114" i="1"/>
  <c r="O114" i="1"/>
  <c r="H114" i="1"/>
  <c r="G114" i="1"/>
  <c r="J105" i="1"/>
  <c r="I105" i="1"/>
  <c r="H105" i="1"/>
  <c r="O105" i="1"/>
  <c r="G105" i="1"/>
  <c r="N105" i="1"/>
  <c r="K105" i="1"/>
  <c r="M105" i="1"/>
  <c r="L105" i="1"/>
  <c r="N172" i="1"/>
  <c r="M172" i="1"/>
  <c r="L172" i="1"/>
  <c r="K172" i="1"/>
  <c r="I172" i="1"/>
  <c r="O172" i="1"/>
  <c r="H172" i="1"/>
  <c r="J172" i="1"/>
  <c r="G172" i="1"/>
  <c r="H184" i="1"/>
  <c r="O184" i="1"/>
  <c r="G184" i="1"/>
  <c r="N184" i="1"/>
  <c r="M184" i="1"/>
  <c r="K184" i="1"/>
  <c r="L184" i="1"/>
  <c r="J184" i="1"/>
  <c r="I184" i="1"/>
  <c r="H129" i="1"/>
  <c r="N129" i="1"/>
  <c r="M129" i="1"/>
  <c r="K129" i="1"/>
  <c r="L129" i="1"/>
  <c r="J129" i="1"/>
  <c r="I129" i="1"/>
  <c r="G129" i="1"/>
  <c r="O129" i="1"/>
  <c r="N107" i="1"/>
  <c r="M185" i="1"/>
  <c r="L185" i="1"/>
  <c r="K185" i="1"/>
  <c r="J185" i="1"/>
  <c r="H185" i="1"/>
  <c r="N185" i="1"/>
  <c r="I185" i="1"/>
  <c r="G185" i="1"/>
  <c r="O185" i="1"/>
  <c r="O117" i="1"/>
  <c r="L175" i="1"/>
  <c r="K175" i="1"/>
  <c r="J175" i="1"/>
  <c r="I175" i="1"/>
  <c r="O175" i="1"/>
  <c r="G175" i="1"/>
  <c r="M175" i="1"/>
  <c r="H175" i="1"/>
  <c r="N175" i="1"/>
  <c r="N160" i="1"/>
  <c r="M160" i="1"/>
  <c r="L160" i="1"/>
  <c r="K160" i="1"/>
  <c r="I160" i="1"/>
  <c r="J160" i="1"/>
  <c r="H160" i="1"/>
  <c r="G160" i="1"/>
  <c r="O160" i="1"/>
  <c r="N128" i="1"/>
  <c r="M128" i="1"/>
  <c r="L128" i="1"/>
  <c r="K128" i="1"/>
  <c r="J128" i="1"/>
  <c r="G128" i="1"/>
  <c r="O128" i="1"/>
  <c r="I128" i="1"/>
  <c r="H128" i="1"/>
  <c r="P171" i="1"/>
  <c r="N116" i="1"/>
  <c r="K116" i="1"/>
  <c r="L111" i="1"/>
  <c r="K111" i="1"/>
  <c r="J111" i="1"/>
  <c r="I111" i="1"/>
  <c r="H111" i="1"/>
  <c r="M111" i="1"/>
  <c r="O111" i="1"/>
  <c r="N111" i="1"/>
  <c r="G111" i="1"/>
  <c r="H168" i="1"/>
  <c r="O168" i="1"/>
  <c r="G168" i="1"/>
  <c r="N168" i="1"/>
  <c r="M168" i="1"/>
  <c r="K168" i="1"/>
  <c r="L168" i="1"/>
  <c r="J168" i="1"/>
  <c r="I168" i="1"/>
  <c r="I124" i="1"/>
  <c r="H124" i="1"/>
  <c r="O124" i="1"/>
  <c r="G124" i="1"/>
  <c r="N124" i="1"/>
  <c r="M124" i="1"/>
  <c r="L124" i="1"/>
  <c r="K124" i="1"/>
  <c r="J124" i="1"/>
  <c r="J159" i="1"/>
  <c r="I159" i="1"/>
  <c r="H159" i="1"/>
  <c r="O159" i="1"/>
  <c r="G159" i="1"/>
  <c r="M159" i="1"/>
  <c r="N159" i="1"/>
  <c r="L159" i="1"/>
  <c r="K159" i="1"/>
  <c r="K123" i="1"/>
  <c r="N125" i="1"/>
  <c r="M125" i="1"/>
  <c r="L125" i="1"/>
  <c r="K125" i="1"/>
  <c r="J125" i="1"/>
  <c r="I125" i="1"/>
  <c r="O125" i="1"/>
  <c r="G125" i="1"/>
  <c r="H125" i="1"/>
  <c r="I170" i="1"/>
  <c r="N158" i="1"/>
  <c r="M158" i="1"/>
  <c r="L158" i="1"/>
  <c r="K158" i="1"/>
  <c r="I158" i="1"/>
  <c r="O158" i="1"/>
  <c r="J158" i="1"/>
  <c r="H158" i="1"/>
  <c r="G158" i="1"/>
  <c r="N130" i="1"/>
  <c r="J117" i="1"/>
  <c r="H174" i="1"/>
  <c r="O174" i="1"/>
  <c r="G174" i="1"/>
  <c r="N174" i="1"/>
  <c r="M174" i="1"/>
  <c r="K174" i="1"/>
  <c r="L174" i="1"/>
  <c r="J174" i="1"/>
  <c r="I174" i="1"/>
  <c r="O113" i="1"/>
  <c r="I189" i="1"/>
  <c r="H189" i="1"/>
  <c r="O189" i="1"/>
  <c r="G189" i="1"/>
  <c r="N189" i="1"/>
  <c r="L189" i="1"/>
  <c r="K189" i="1"/>
  <c r="J189" i="1"/>
  <c r="M189" i="1"/>
  <c r="K183" i="1"/>
  <c r="J183" i="1"/>
  <c r="I183" i="1"/>
  <c r="H183" i="1"/>
  <c r="N183" i="1"/>
  <c r="M183" i="1"/>
  <c r="L183" i="1"/>
  <c r="G183" i="1"/>
  <c r="O183" i="1"/>
  <c r="E163" i="1"/>
  <c r="J186" i="1"/>
  <c r="I186" i="1"/>
  <c r="H186" i="1"/>
  <c r="O186" i="1"/>
  <c r="G186" i="1"/>
  <c r="M186" i="1"/>
  <c r="N186" i="1"/>
  <c r="L186" i="1"/>
  <c r="K186" i="1"/>
  <c r="K215" i="1"/>
  <c r="N106" i="1"/>
  <c r="M106" i="1"/>
  <c r="L106" i="1"/>
  <c r="K106" i="1"/>
  <c r="J106" i="1"/>
  <c r="O106" i="1"/>
  <c r="I106" i="1"/>
  <c r="G106" i="1"/>
  <c r="H106" i="1"/>
  <c r="M177" i="1"/>
  <c r="L177" i="1"/>
  <c r="K177" i="1"/>
  <c r="J177" i="1"/>
  <c r="H177" i="1"/>
  <c r="O177" i="1"/>
  <c r="N177" i="1"/>
  <c r="I177" i="1"/>
  <c r="G177" i="1"/>
  <c r="N135" i="1"/>
  <c r="M135" i="1"/>
  <c r="L135" i="1"/>
  <c r="K135" i="1"/>
  <c r="I135" i="1"/>
  <c r="O135" i="1"/>
  <c r="G135" i="1"/>
  <c r="H135" i="1"/>
  <c r="J135" i="1"/>
  <c r="I173" i="1"/>
  <c r="P173" i="1" s="1"/>
  <c r="O170" i="1"/>
  <c r="O107" i="1"/>
  <c r="M117" i="1"/>
  <c r="N165" i="1"/>
  <c r="M165" i="1"/>
  <c r="L165" i="1"/>
  <c r="K165" i="1"/>
  <c r="I165" i="1"/>
  <c r="O165" i="1"/>
  <c r="J165" i="1"/>
  <c r="H165" i="1"/>
  <c r="G165" i="1"/>
  <c r="N182" i="1"/>
  <c r="M182" i="1"/>
  <c r="L182" i="1"/>
  <c r="K182" i="1"/>
  <c r="I182" i="1"/>
  <c r="O182" i="1"/>
  <c r="J182" i="1"/>
  <c r="H182" i="1"/>
  <c r="G182" i="1"/>
  <c r="K109" i="1"/>
  <c r="J109" i="1"/>
  <c r="I109" i="1"/>
  <c r="H109" i="1"/>
  <c r="O109" i="1"/>
  <c r="G109" i="1"/>
  <c r="M109" i="1"/>
  <c r="N109" i="1"/>
  <c r="L109" i="1"/>
  <c r="H113" i="1"/>
  <c r="E110" i="1"/>
  <c r="M116" i="1"/>
  <c r="O187" i="1"/>
  <c r="G187" i="1"/>
  <c r="N187" i="1"/>
  <c r="M187" i="1"/>
  <c r="L187" i="1"/>
  <c r="J187" i="1"/>
  <c r="K187" i="1"/>
  <c r="I187" i="1"/>
  <c r="H187" i="1"/>
  <c r="L133" i="1"/>
  <c r="K133" i="1"/>
  <c r="J133" i="1"/>
  <c r="I133" i="1"/>
  <c r="O133" i="1"/>
  <c r="G133" i="1"/>
  <c r="N133" i="1"/>
  <c r="M133" i="1"/>
  <c r="H133" i="1"/>
  <c r="L188" i="1"/>
  <c r="K188" i="1"/>
  <c r="J188" i="1"/>
  <c r="I188" i="1"/>
  <c r="O188" i="1"/>
  <c r="G188" i="1"/>
  <c r="N188" i="1"/>
  <c r="M188" i="1"/>
  <c r="H188" i="1"/>
  <c r="J136" i="1"/>
  <c r="I136" i="1"/>
  <c r="H136" i="1"/>
  <c r="O136" i="1"/>
  <c r="G136" i="1"/>
  <c r="M136" i="1"/>
  <c r="L136" i="1"/>
  <c r="K136" i="1"/>
  <c r="N136" i="1"/>
  <c r="K126" i="1"/>
  <c r="J126" i="1"/>
  <c r="I126" i="1"/>
  <c r="H126" i="1"/>
  <c r="O126" i="1"/>
  <c r="G126" i="1"/>
  <c r="M126" i="1"/>
  <c r="L126" i="1"/>
  <c r="N126" i="1"/>
  <c r="O179" i="1"/>
  <c r="G179" i="1"/>
  <c r="N179" i="1"/>
  <c r="M179" i="1"/>
  <c r="L179" i="1"/>
  <c r="J179" i="1"/>
  <c r="K179" i="1"/>
  <c r="I179" i="1"/>
  <c r="H179" i="1"/>
  <c r="H107" i="1"/>
  <c r="P107" i="1" s="1"/>
  <c r="H130" i="1"/>
  <c r="J131" i="1"/>
  <c r="H131" i="1"/>
  <c r="O131" i="1"/>
  <c r="G131" i="1"/>
  <c r="M131" i="1"/>
  <c r="N131" i="1"/>
  <c r="L131" i="1"/>
  <c r="K131" i="1"/>
  <c r="I131" i="1"/>
  <c r="K161" i="1"/>
  <c r="J161" i="1"/>
  <c r="I161" i="1"/>
  <c r="H161" i="1"/>
  <c r="N161" i="1"/>
  <c r="O161" i="1"/>
  <c r="M161" i="1"/>
  <c r="L161" i="1"/>
  <c r="G161" i="1"/>
  <c r="I134" i="1"/>
  <c r="H134" i="1"/>
  <c r="O134" i="1"/>
  <c r="G134" i="1"/>
  <c r="N134" i="1"/>
  <c r="L134" i="1"/>
  <c r="M134" i="1"/>
  <c r="K134" i="1"/>
  <c r="J134" i="1"/>
  <c r="K167" i="1"/>
  <c r="J167" i="1"/>
  <c r="I167" i="1"/>
  <c r="H167" i="1"/>
  <c r="N167" i="1"/>
  <c r="O167" i="1"/>
  <c r="M167" i="1"/>
  <c r="L167" i="1"/>
  <c r="G167" i="1"/>
  <c r="N108" i="1"/>
  <c r="M108" i="1"/>
  <c r="L108" i="1"/>
  <c r="K108" i="1"/>
  <c r="J108" i="1"/>
  <c r="O108" i="1"/>
  <c r="I108" i="1"/>
  <c r="H108" i="1"/>
  <c r="G108" i="1"/>
  <c r="J119" i="1"/>
  <c r="I119" i="1"/>
  <c r="H119" i="1"/>
  <c r="O119" i="1"/>
  <c r="G119" i="1"/>
  <c r="N119" i="1"/>
  <c r="M119" i="1"/>
  <c r="L119" i="1"/>
  <c r="K119" i="1"/>
  <c r="I181" i="1"/>
  <c r="H181" i="1"/>
  <c r="O181" i="1"/>
  <c r="G181" i="1"/>
  <c r="N181" i="1"/>
  <c r="L181" i="1"/>
  <c r="M181" i="1"/>
  <c r="K181" i="1"/>
  <c r="J181" i="1"/>
  <c r="N123" i="1"/>
  <c r="G122" i="1"/>
  <c r="P122" i="1" s="1"/>
  <c r="K217" i="1"/>
  <c r="K222" i="1"/>
  <c r="P135" i="1" l="1"/>
  <c r="P114" i="1"/>
  <c r="P130" i="1"/>
  <c r="P177" i="1"/>
  <c r="P113" i="1"/>
  <c r="P109" i="1"/>
  <c r="P117" i="1"/>
  <c r="P136" i="1"/>
  <c r="P158" i="1"/>
  <c r="P159" i="1"/>
  <c r="P116" i="1"/>
  <c r="P184" i="1"/>
  <c r="P170" i="1"/>
  <c r="P123" i="1"/>
  <c r="E97" i="1"/>
  <c r="M89" i="1"/>
  <c r="E98" i="1"/>
  <c r="E99" i="1"/>
  <c r="P134" i="1"/>
  <c r="P133" i="1"/>
  <c r="P106" i="1"/>
  <c r="P124" i="1"/>
  <c r="P185" i="1"/>
  <c r="P178" i="1"/>
  <c r="J157" i="1"/>
  <c r="I157" i="1"/>
  <c r="H157" i="1"/>
  <c r="E192" i="1"/>
  <c r="O157" i="1"/>
  <c r="G157" i="1"/>
  <c r="M157" i="1"/>
  <c r="N157" i="1"/>
  <c r="L157" i="1"/>
  <c r="K157" i="1"/>
  <c r="P180" i="1"/>
  <c r="P179" i="1"/>
  <c r="O110" i="1"/>
  <c r="G110" i="1"/>
  <c r="N110" i="1"/>
  <c r="M110" i="1"/>
  <c r="L110" i="1"/>
  <c r="K110" i="1"/>
  <c r="J110" i="1"/>
  <c r="I110" i="1"/>
  <c r="H110" i="1"/>
  <c r="P125" i="1"/>
  <c r="P174" i="1"/>
  <c r="P119" i="1"/>
  <c r="P167" i="1"/>
  <c r="P131" i="1"/>
  <c r="P189" i="1"/>
  <c r="P168" i="1"/>
  <c r="P181" i="1"/>
  <c r="L163" i="1"/>
  <c r="K163" i="1"/>
  <c r="J163" i="1"/>
  <c r="I163" i="1"/>
  <c r="O163" i="1"/>
  <c r="G163" i="1"/>
  <c r="N163" i="1"/>
  <c r="M163" i="1"/>
  <c r="H163" i="1"/>
  <c r="P129" i="1"/>
  <c r="P118" i="1"/>
  <c r="P190" i="1"/>
  <c r="P121" i="1"/>
  <c r="P188" i="1"/>
  <c r="P175" i="1"/>
  <c r="P108" i="1"/>
  <c r="E149" i="1"/>
  <c r="E150" i="1"/>
  <c r="P161" i="1"/>
  <c r="P126" i="1"/>
  <c r="P182" i="1"/>
  <c r="P160" i="1"/>
  <c r="P172" i="1"/>
  <c r="P132" i="1"/>
  <c r="P105" i="1"/>
  <c r="E138" i="1"/>
  <c r="N104" i="1"/>
  <c r="M104" i="1"/>
  <c r="L104" i="1"/>
  <c r="K104" i="1"/>
  <c r="J104" i="1"/>
  <c r="H104" i="1"/>
  <c r="O104" i="1"/>
  <c r="I104" i="1"/>
  <c r="G104" i="1"/>
  <c r="P187" i="1"/>
  <c r="P165" i="1"/>
  <c r="P186" i="1"/>
  <c r="P183" i="1"/>
  <c r="P111" i="1"/>
  <c r="P128" i="1"/>
  <c r="P162" i="1"/>
  <c r="H138" i="1" l="1"/>
  <c r="H140" i="1" s="1"/>
  <c r="J138" i="1"/>
  <c r="J140" i="1" s="1"/>
  <c r="L138" i="1"/>
  <c r="L140" i="1" s="1"/>
  <c r="K192" i="1"/>
  <c r="L192" i="1"/>
  <c r="M138" i="1"/>
  <c r="M140" i="1" s="1"/>
  <c r="M142" i="1" s="1"/>
  <c r="N138" i="1"/>
  <c r="N140" i="1" s="1"/>
  <c r="N141" i="1" s="1"/>
  <c r="O192" i="1"/>
  <c r="K138" i="1"/>
  <c r="K140" i="1" s="1"/>
  <c r="K142" i="1" s="1"/>
  <c r="H192" i="1"/>
  <c r="J142" i="1"/>
  <c r="J141" i="1"/>
  <c r="P163" i="1"/>
  <c r="L142" i="1"/>
  <c r="L141" i="1"/>
  <c r="I192" i="1"/>
  <c r="J192" i="1"/>
  <c r="M99" i="1"/>
  <c r="L99" i="1"/>
  <c r="K99" i="1"/>
  <c r="J99" i="1"/>
  <c r="I99" i="1"/>
  <c r="O99" i="1"/>
  <c r="N99" i="1"/>
  <c r="H99" i="1"/>
  <c r="G99" i="1"/>
  <c r="N142" i="1"/>
  <c r="N192" i="1"/>
  <c r="J98" i="1"/>
  <c r="I98" i="1"/>
  <c r="H98" i="1"/>
  <c r="O98" i="1"/>
  <c r="G98" i="1"/>
  <c r="N98" i="1"/>
  <c r="M98" i="1"/>
  <c r="L98" i="1"/>
  <c r="K98" i="1"/>
  <c r="I138" i="1"/>
  <c r="I140" i="1" s="1"/>
  <c r="I150" i="1"/>
  <c r="H150" i="1"/>
  <c r="O150" i="1"/>
  <c r="G150" i="1"/>
  <c r="N150" i="1"/>
  <c r="L150" i="1"/>
  <c r="M150" i="1"/>
  <c r="K150" i="1"/>
  <c r="J150" i="1"/>
  <c r="M192" i="1"/>
  <c r="H142" i="1"/>
  <c r="H141" i="1"/>
  <c r="M141" i="1"/>
  <c r="P104" i="1"/>
  <c r="G138" i="1"/>
  <c r="O138" i="1"/>
  <c r="O140" i="1" s="1"/>
  <c r="O149" i="1"/>
  <c r="G149" i="1"/>
  <c r="N149" i="1"/>
  <c r="M149" i="1"/>
  <c r="L149" i="1"/>
  <c r="J149" i="1"/>
  <c r="K149" i="1"/>
  <c r="K153" i="1" s="1"/>
  <c r="I149" i="1"/>
  <c r="I153" i="1" s="1"/>
  <c r="H149" i="1"/>
  <c r="H153" i="1" s="1"/>
  <c r="P110" i="1"/>
  <c r="G192" i="1"/>
  <c r="P157" i="1"/>
  <c r="O97" i="1"/>
  <c r="G97" i="1"/>
  <c r="N97" i="1"/>
  <c r="M97" i="1"/>
  <c r="M100" i="1" s="1"/>
  <c r="L97" i="1"/>
  <c r="K97" i="1"/>
  <c r="I97" i="1"/>
  <c r="H97" i="1"/>
  <c r="J97" i="1"/>
  <c r="L153" i="1" l="1"/>
  <c r="O153" i="1"/>
  <c r="K141" i="1"/>
  <c r="N100" i="1"/>
  <c r="I100" i="1"/>
  <c r="N153" i="1"/>
  <c r="I142" i="1"/>
  <c r="I141" i="1"/>
  <c r="G100" i="1"/>
  <c r="P97" i="1"/>
  <c r="O100" i="1"/>
  <c r="J153" i="1"/>
  <c r="P98" i="1"/>
  <c r="J100" i="1"/>
  <c r="P192" i="1"/>
  <c r="M153" i="1"/>
  <c r="O142" i="1"/>
  <c r="O141" i="1"/>
  <c r="G140" i="1"/>
  <c r="P138" i="1"/>
  <c r="K100" i="1"/>
  <c r="P150" i="1"/>
  <c r="H100" i="1"/>
  <c r="L100" i="1"/>
  <c r="G153" i="1"/>
  <c r="P149" i="1"/>
  <c r="P99" i="1"/>
  <c r="P100" i="1" l="1"/>
  <c r="P153" i="1"/>
  <c r="P140" i="1"/>
  <c r="G142" i="1"/>
  <c r="G141" i="1"/>
  <c r="P141" i="1" s="1"/>
  <c r="P142" i="1" l="1"/>
</calcChain>
</file>

<file path=xl/sharedStrings.xml><?xml version="1.0" encoding="utf-8"?>
<sst xmlns="http://schemas.openxmlformats.org/spreadsheetml/2006/main" count="304" uniqueCount="115">
  <si>
    <t>in 1000.- Euro</t>
  </si>
  <si>
    <t>Aufkommen</t>
  </si>
  <si>
    <t>FlaF</t>
  </si>
  <si>
    <t>verbleibt als</t>
  </si>
  <si>
    <t>Ust: Ges.fdg</t>
  </si>
  <si>
    <t>Pflegefonds</t>
  </si>
  <si>
    <t>SWW</t>
  </si>
  <si>
    <t>EA zur Verteilung</t>
  </si>
  <si>
    <t>Diverse Abzüge</t>
  </si>
  <si>
    <t>in %</t>
  </si>
  <si>
    <t>+ in 1.000 €</t>
  </si>
  <si>
    <t>Abzug</t>
  </si>
  <si>
    <t>BeihilfenG</t>
  </si>
  <si>
    <t>LSt: StRefG 2020 + Ökos.StR</t>
  </si>
  <si>
    <t>Gmde-KA-Btrg (USt)</t>
  </si>
  <si>
    <t>EU-Länder-Beitrag (Eigenm)</t>
  </si>
  <si>
    <t>veranl. Eink.st.</t>
  </si>
  <si>
    <t>FlaF (vESt, LSt, KeSt I, KöSt)</t>
  </si>
  <si>
    <t>Lohnsteuer</t>
  </si>
  <si>
    <t>KatF (Anteile+Fixbeträge)</t>
  </si>
  <si>
    <t>Kest I</t>
  </si>
  <si>
    <t>Kest II</t>
  </si>
  <si>
    <t>Steuerabkommen</t>
  </si>
  <si>
    <t>Körperschaftsteuer</t>
  </si>
  <si>
    <t>Umsatzsteuer</t>
  </si>
  <si>
    <t>Biersteuer</t>
  </si>
  <si>
    <t>Platzhalter</t>
  </si>
  <si>
    <t>Schaumweinst.</t>
  </si>
  <si>
    <t>Alkoholsteuer</t>
  </si>
  <si>
    <t>Mineralölsteuer</t>
  </si>
  <si>
    <t>Erbschafts- u Schenk.st.</t>
  </si>
  <si>
    <t>Stiftungseingangssteuer</t>
  </si>
  <si>
    <t>Werbeabgabe</t>
  </si>
  <si>
    <t>Wohnbaufdgbtrg</t>
  </si>
  <si>
    <t>Grunderwerbsteuer</t>
  </si>
  <si>
    <t>Bodenwertabgabe</t>
  </si>
  <si>
    <t>Kraftfahrzeugsteuer</t>
  </si>
  <si>
    <t>Motorbez. Vers.steuer</t>
  </si>
  <si>
    <t>Tabaksteuer</t>
  </si>
  <si>
    <t xml:space="preserve">Kapitalverkehrsteuern </t>
  </si>
  <si>
    <t>Stabilitätsabgabe</t>
  </si>
  <si>
    <t>Flugabgabe</t>
  </si>
  <si>
    <t>Energieabgaben</t>
  </si>
  <si>
    <t xml:space="preserve">Normverbrauchsabgabe </t>
  </si>
  <si>
    <t>Versicherungsteuer</t>
  </si>
  <si>
    <t>Konzessionsabgabe</t>
  </si>
  <si>
    <t>Kunstf.btrg (abz. Einh.verg)</t>
  </si>
  <si>
    <t>Spielbankabg. &lt;= 725.000</t>
  </si>
  <si>
    <t>Spielbankabg. &gt; 725.000</t>
  </si>
  <si>
    <t>Summe</t>
  </si>
  <si>
    <t>davon Abg. m einh Schl</t>
  </si>
  <si>
    <t>vertikale Verteilung</t>
  </si>
  <si>
    <t>Abzüge</t>
  </si>
  <si>
    <t>zur Verteilung</t>
  </si>
  <si>
    <t>Bund</t>
  </si>
  <si>
    <t>Länder</t>
  </si>
  <si>
    <t>Gemeinden</t>
  </si>
  <si>
    <t xml:space="preserve">           ehem. L-Pflegegeld</t>
  </si>
  <si>
    <t>EU-Beitrag</t>
  </si>
  <si>
    <t>KA-Beitrag</t>
  </si>
  <si>
    <t>Wohnbaufdrbtrg</t>
  </si>
  <si>
    <t>Kunstf.btrg.</t>
  </si>
  <si>
    <t>Spielbkabg &lt;= 725T E</t>
  </si>
  <si>
    <t>Spielbkabg &gt; 725T E</t>
  </si>
  <si>
    <t>Abg m einh Schl o ErbSchSt</t>
  </si>
  <si>
    <t>horizontale Verteilung, Gmde-EA</t>
  </si>
  <si>
    <t>Bgld.</t>
  </si>
  <si>
    <t>Ktn.</t>
  </si>
  <si>
    <t>Nö.</t>
  </si>
  <si>
    <t>Oö.</t>
  </si>
  <si>
    <t>Sbg.</t>
  </si>
  <si>
    <t>Stmk.</t>
  </si>
  <si>
    <t>Tirol</t>
  </si>
  <si>
    <t>Vbg.</t>
  </si>
  <si>
    <t>Wien</t>
  </si>
  <si>
    <t>in 1.000.- Euro</t>
  </si>
  <si>
    <t>Abgaben mit einh. Schl</t>
  </si>
  <si>
    <t>Volkszahl</t>
  </si>
  <si>
    <t>aBS</t>
  </si>
  <si>
    <t>Fixschlüssel</t>
  </si>
  <si>
    <t>alle Abgaben</t>
  </si>
  <si>
    <t xml:space="preserve">zur Gänze </t>
  </si>
  <si>
    <t>Aufk. Grd.erw.st.</t>
  </si>
  <si>
    <t>Aufk. Bod.wert.abg.</t>
  </si>
  <si>
    <t>Kunstförderungsbeitrag</t>
  </si>
  <si>
    <t>Aufk. Spbg.abg. &lt;= 725.000</t>
  </si>
  <si>
    <t>Aufk. Spbg.abg. &gt; 725.000</t>
  </si>
  <si>
    <t>Summe ungek. EA</t>
  </si>
  <si>
    <t>EA Bmsgrdlage</t>
  </si>
  <si>
    <t>Landesumlage Höchstbetrag</t>
  </si>
  <si>
    <t>Gemeinde-Bedarfszuweisungsmittel</t>
  </si>
  <si>
    <t>horizontale Verteilung, Länder-EA</t>
  </si>
  <si>
    <t>Umschichtg</t>
  </si>
  <si>
    <t>Abgaben mit einheitlichem Schlüssel (ohne Erbschafts- und Schenkungssteuer)</t>
  </si>
  <si>
    <t>(ohne Erb.u.Sch.St)</t>
  </si>
  <si>
    <t>nach KA-Schl</t>
  </si>
  <si>
    <t>des Aufk. an USt fix</t>
  </si>
  <si>
    <t>Umfahrung Feldkirch-Süd</t>
  </si>
  <si>
    <t>Aufk. Erb.u.Sch.St</t>
  </si>
  <si>
    <t>Volksz.</t>
  </si>
  <si>
    <t>Schlüssel</t>
  </si>
  <si>
    <t>(Aufk. in 1000.-)</t>
  </si>
  <si>
    <t>Bev.Statistik 31.10.2020</t>
  </si>
  <si>
    <t xml:space="preserve">        Grd.erw.st.</t>
  </si>
  <si>
    <t xml:space="preserve">        Bod.wert.abg.</t>
  </si>
  <si>
    <t xml:space="preserve">        Erb.u.SchSt</t>
  </si>
  <si>
    <t xml:space="preserve">            SpbkA bis 725T</t>
  </si>
  <si>
    <t xml:space="preserve">            SpbkA &gt; 725T</t>
  </si>
  <si>
    <t>USt-KA (fix)</t>
  </si>
  <si>
    <t>USt Umfahrg. Feldk.-Süd</t>
  </si>
  <si>
    <t>G-einh.Abg-Fixschlüssel</t>
  </si>
  <si>
    <t>L-einh.Abg-Fixschlüssel</t>
  </si>
  <si>
    <t>USt Umfahrg. Felldk.-Süd</t>
  </si>
  <si>
    <t>Verteilung der gemeinschaftlichen Bundesabgaben 2022</t>
  </si>
  <si>
    <t>Erfolg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</si>
</sst>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%"/>
    <numFmt numFmtId="165" formatCode="\+#,##0;\-#,##0;&quot;-&quot;"/>
    <numFmt numFmtId="166" formatCode="&quot;ok&quot;;&quot;??&quot;;[Red]&quot;Fehler&quot;"/>
    <numFmt numFmtId="167" formatCode="0.000"/>
    <numFmt numFmtId="168" formatCode="#,##0.000000"/>
    <numFmt numFmtId="169" formatCode="0.0"/>
    <numFmt numFmtId="170" formatCode="&quot;davon&quot;\ 0.00%"/>
    <numFmt numFmtId="171" formatCode="&quot;davon&quot;\ 0.0%"/>
    <numFmt numFmtId="172" formatCode="#,##0.000"/>
  </numFmts>
  <fonts count="11" x14ac:knownFonts="1">
    <font>
      <sz val="10"/>
      <name val="Arial"/>
    </font>
    <font>
      <sz val="10"/>
      <name val="Helv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0" applyFont="1"/>
    <xf numFmtId="0" fontId="5" fillId="0" borderId="0" xfId="2" applyFont="1"/>
    <xf numFmtId="0" fontId="6" fillId="0" borderId="0" xfId="2" applyFont="1"/>
    <xf numFmtId="0" fontId="7" fillId="0" borderId="0" xfId="2" applyFont="1"/>
    <xf numFmtId="3" fontId="7" fillId="0" borderId="0" xfId="2" applyNumberFormat="1" applyFont="1"/>
    <xf numFmtId="0" fontId="5" fillId="0" borderId="0" xfId="2" applyFont="1" applyAlignment="1">
      <alignment horizontal="right"/>
    </xf>
    <xf numFmtId="3" fontId="5" fillId="0" borderId="0" xfId="2" applyNumberFormat="1" applyFont="1"/>
    <xf numFmtId="0" fontId="8" fillId="0" borderId="0" xfId="2" applyFont="1" applyAlignment="1">
      <alignment horizontal="left"/>
    </xf>
    <xf numFmtId="3" fontId="8" fillId="0" borderId="0" xfId="2" applyNumberFormat="1" applyFont="1"/>
    <xf numFmtId="3" fontId="3" fillId="0" borderId="0" xfId="3" applyNumberFormat="1" applyFont="1" applyFill="1"/>
    <xf numFmtId="3" fontId="3" fillId="0" borderId="0" xfId="2" applyNumberFormat="1" applyFont="1"/>
    <xf numFmtId="2" fontId="3" fillId="0" borderId="0" xfId="2" applyNumberFormat="1" applyFont="1"/>
    <xf numFmtId="3" fontId="2" fillId="0" borderId="0" xfId="3" applyNumberFormat="1" applyFont="1" applyFill="1"/>
    <xf numFmtId="0" fontId="9" fillId="0" borderId="0" xfId="2" applyFont="1"/>
    <xf numFmtId="3" fontId="9" fillId="0" borderId="0" xfId="3" applyNumberFormat="1" applyFont="1" applyFill="1" applyBorder="1"/>
    <xf numFmtId="0" fontId="3" fillId="0" borderId="0" xfId="2" applyFont="1" applyAlignment="1">
      <alignment horizontal="right"/>
    </xf>
    <xf numFmtId="3" fontId="2" fillId="0" borderId="1" xfId="2" applyNumberFormat="1" applyFont="1" applyBorder="1"/>
    <xf numFmtId="0" fontId="5" fillId="0" borderId="2" xfId="2" applyFont="1" applyBorder="1" applyAlignment="1">
      <alignment horizontal="right"/>
    </xf>
    <xf numFmtId="0" fontId="5" fillId="0" borderId="2" xfId="2" quotePrefix="1" applyFont="1" applyBorder="1" applyAlignment="1">
      <alignment horizontal="right"/>
    </xf>
    <xf numFmtId="0" fontId="3" fillId="0" borderId="3" xfId="2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2" applyFont="1" applyBorder="1"/>
    <xf numFmtId="164" fontId="3" fillId="0" borderId="0" xfId="1" applyNumberFormat="1" applyFont="1" applyFill="1" applyBorder="1" applyAlignment="1">
      <alignment horizontal="right"/>
    </xf>
    <xf numFmtId="3" fontId="3" fillId="0" borderId="5" xfId="2" applyNumberFormat="1" applyFont="1" applyBorder="1"/>
    <xf numFmtId="3" fontId="3" fillId="0" borderId="5" xfId="3" applyNumberFormat="1" applyFont="1" applyFill="1" applyBorder="1"/>
    <xf numFmtId="0" fontId="3" fillId="0" borderId="4" xfId="2" applyFont="1" applyBorder="1" applyAlignment="1">
      <alignment horizontal="left"/>
    </xf>
    <xf numFmtId="165" fontId="3" fillId="0" borderId="0" xfId="2" applyNumberFormat="1" applyFont="1"/>
    <xf numFmtId="0" fontId="3" fillId="0" borderId="6" xfId="2" applyFont="1" applyBorder="1" applyAlignment="1">
      <alignment horizontal="left"/>
    </xf>
    <xf numFmtId="0" fontId="4" fillId="0" borderId="7" xfId="0" applyFont="1" applyBorder="1"/>
    <xf numFmtId="164" fontId="3" fillId="0" borderId="7" xfId="1" applyNumberFormat="1" applyFont="1" applyFill="1" applyBorder="1" applyAlignment="1">
      <alignment horizontal="right"/>
    </xf>
    <xf numFmtId="3" fontId="3" fillId="0" borderId="7" xfId="3" applyNumberFormat="1" applyFont="1" applyFill="1" applyBorder="1"/>
    <xf numFmtId="3" fontId="3" fillId="0" borderId="8" xfId="2" applyNumberFormat="1" applyFont="1" applyBorder="1"/>
    <xf numFmtId="0" fontId="3" fillId="0" borderId="0" xfId="0" applyFont="1"/>
    <xf numFmtId="3" fontId="2" fillId="0" borderId="0" xfId="2" applyNumberFormat="1" applyFont="1"/>
    <xf numFmtId="3" fontId="3" fillId="0" borderId="0" xfId="0" applyNumberFormat="1" applyFont="1"/>
    <xf numFmtId="166" fontId="3" fillId="0" borderId="0" xfId="2" applyNumberFormat="1" applyFont="1" applyAlignment="1">
      <alignment horizontal="right"/>
    </xf>
    <xf numFmtId="3" fontId="10" fillId="0" borderId="0" xfId="2" applyNumberFormat="1" applyFont="1"/>
    <xf numFmtId="0" fontId="3" fillId="0" borderId="2" xfId="2" applyFont="1" applyBorder="1"/>
    <xf numFmtId="0" fontId="2" fillId="0" borderId="1" xfId="2" applyFont="1" applyBorder="1"/>
    <xf numFmtId="0" fontId="3" fillId="0" borderId="1" xfId="2" applyFont="1" applyBorder="1"/>
    <xf numFmtId="3" fontId="10" fillId="0" borderId="2" xfId="2" applyNumberFormat="1" applyFont="1" applyBorder="1"/>
    <xf numFmtId="0" fontId="3" fillId="0" borderId="3" xfId="2" applyFont="1" applyBorder="1"/>
    <xf numFmtId="0" fontId="3" fillId="0" borderId="5" xfId="2" applyFont="1" applyBorder="1"/>
    <xf numFmtId="0" fontId="3" fillId="0" borderId="4" xfId="2" applyFont="1" applyBorder="1" applyAlignment="1">
      <alignment horizontal="right"/>
    </xf>
    <xf numFmtId="0" fontId="3" fillId="0" borderId="5" xfId="2" applyFont="1" applyBorder="1" applyAlignment="1">
      <alignment horizontal="right"/>
    </xf>
    <xf numFmtId="164" fontId="3" fillId="0" borderId="0" xfId="1" applyNumberFormat="1" applyFont="1" applyFill="1" applyBorder="1"/>
    <xf numFmtId="3" fontId="3" fillId="0" borderId="0" xfId="3" applyNumberFormat="1" applyFont="1" applyFill="1" applyBorder="1"/>
    <xf numFmtId="3" fontId="3" fillId="0" borderId="4" xfId="2" applyNumberFormat="1" applyFont="1" applyBorder="1"/>
    <xf numFmtId="167" fontId="3" fillId="0" borderId="0" xfId="2" applyNumberFormat="1" applyFont="1"/>
    <xf numFmtId="0" fontId="3" fillId="0" borderId="6" xfId="2" applyFont="1" applyBorder="1"/>
    <xf numFmtId="0" fontId="3" fillId="0" borderId="7" xfId="2" applyFont="1" applyBorder="1"/>
    <xf numFmtId="3" fontId="3" fillId="0" borderId="6" xfId="3" applyNumberFormat="1" applyFont="1" applyFill="1" applyBorder="1"/>
    <xf numFmtId="3" fontId="3" fillId="0" borderId="7" xfId="2" applyNumberFormat="1" applyFont="1" applyBorder="1"/>
    <xf numFmtId="168" fontId="5" fillId="0" borderId="0" xfId="2" applyNumberFormat="1" applyFont="1" applyAlignment="1">
      <alignment horizontal="center"/>
    </xf>
    <xf numFmtId="0" fontId="4" fillId="0" borderId="0" xfId="2" applyFont="1"/>
    <xf numFmtId="4" fontId="3" fillId="0" borderId="0" xfId="2" applyNumberFormat="1" applyFont="1"/>
    <xf numFmtId="0" fontId="3" fillId="0" borderId="0" xfId="2" applyFont="1" applyAlignment="1">
      <alignment horizontal="center"/>
    </xf>
    <xf numFmtId="3" fontId="2" fillId="0" borderId="0" xfId="3" applyNumberFormat="1" applyFont="1"/>
    <xf numFmtId="3" fontId="3" fillId="0" borderId="0" xfId="3" applyNumberFormat="1" applyFont="1"/>
    <xf numFmtId="3" fontId="3" fillId="0" borderId="0" xfId="2" applyNumberFormat="1" applyFont="1" applyAlignment="1">
      <alignment horizontal="right"/>
    </xf>
    <xf numFmtId="164" fontId="3" fillId="0" borderId="0" xfId="1" applyNumberFormat="1" applyFont="1" applyFill="1"/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0" fontId="3" fillId="0" borderId="0" xfId="2" quotePrefix="1" applyFont="1"/>
    <xf numFmtId="170" fontId="3" fillId="0" borderId="0" xfId="1" applyNumberFormat="1" applyFont="1" applyFill="1" applyAlignment="1">
      <alignment horizontal="left"/>
    </xf>
    <xf numFmtId="171" fontId="3" fillId="0" borderId="0" xfId="1" applyNumberFormat="1" applyFont="1" applyFill="1" applyAlignment="1">
      <alignment horizontal="left"/>
    </xf>
    <xf numFmtId="169" fontId="3" fillId="0" borderId="0" xfId="2" applyNumberFormat="1" applyFont="1"/>
    <xf numFmtId="0" fontId="2" fillId="0" borderId="0" xfId="2" applyFont="1" applyAlignment="1">
      <alignment horizontal="center"/>
    </xf>
    <xf numFmtId="164" fontId="5" fillId="0" borderId="0" xfId="1" applyNumberFormat="1" applyFont="1" applyFill="1"/>
    <xf numFmtId="167" fontId="5" fillId="0" borderId="0" xfId="2" applyNumberFormat="1" applyFont="1"/>
    <xf numFmtId="164" fontId="3" fillId="0" borderId="0" xfId="1" applyNumberFormat="1" applyFont="1" applyFill="1" applyAlignment="1">
      <alignment horizontal="right"/>
    </xf>
    <xf numFmtId="169" fontId="3" fillId="0" borderId="0" xfId="2" applyNumberFormat="1" applyFont="1" applyAlignment="1">
      <alignment horizontal="center"/>
    </xf>
    <xf numFmtId="0" fontId="3" fillId="0" borderId="0" xfId="2" applyFont="1" applyProtection="1">
      <protection locked="0"/>
    </xf>
    <xf numFmtId="172" fontId="10" fillId="0" borderId="0" xfId="2" applyNumberFormat="1" applyFont="1"/>
    <xf numFmtId="4" fontId="10" fillId="0" borderId="0" xfId="2" applyNumberFormat="1" applyFont="1"/>
    <xf numFmtId="172" fontId="3" fillId="0" borderId="0" xfId="2" applyNumberFormat="1" applyFont="1"/>
    <xf numFmtId="10" fontId="3" fillId="0" borderId="0" xfId="1" applyNumberFormat="1" applyFont="1" applyFill="1"/>
    <xf numFmtId="9" fontId="3" fillId="0" borderId="0" xfId="1" applyFont="1" applyFill="1"/>
  </cellXfs>
  <cellStyles count="4">
    <cellStyle name="Dezimal_EAVERT96" xfId="3"/>
    <cellStyle name="Prozent" xfId="1" builtinId="5"/>
    <cellStyle name="Standard" xfId="0" builtinId="0"/>
    <cellStyle name="Standard_EAVERT9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3"/>
  <sheetViews>
    <sheetView tabSelected="1" zoomScaleNormal="100" workbookViewId="0"/>
  </sheetViews>
  <sheetFormatPr baseColWidth="10" defaultRowHeight="11.25" x14ac:dyDescent="0.2"/>
  <cols>
    <col min="1" max="1" width="17.28515625" style="2" customWidth="1"/>
    <col min="2" max="11" width="10.42578125" style="2" customWidth="1"/>
    <col min="12" max="26" width="10.7109375" style="2" customWidth="1"/>
    <col min="27" max="16384" width="11.42578125" style="2"/>
  </cols>
  <sheetData>
    <row r="1" spans="1:14" ht="12.75" x14ac:dyDescent="0.2">
      <c r="A1" s="1" t="s">
        <v>113</v>
      </c>
      <c r="G1" s="3"/>
      <c r="H1" s="3"/>
      <c r="I1" s="3"/>
    </row>
    <row r="2" spans="1:14" ht="12.75" x14ac:dyDescent="0.2">
      <c r="A2" s="2" t="s">
        <v>0</v>
      </c>
      <c r="E2" s="3"/>
      <c r="G2" s="3"/>
      <c r="H2" s="3"/>
      <c r="I2" s="3"/>
    </row>
    <row r="3" spans="1:14" ht="12.75" x14ac:dyDescent="0.2">
      <c r="E3" s="3"/>
      <c r="G3" s="3"/>
      <c r="H3" s="3"/>
      <c r="I3" s="3"/>
      <c r="J3" s="4"/>
      <c r="K3" s="4"/>
      <c r="L3" s="5"/>
      <c r="M3" s="4"/>
    </row>
    <row r="4" spans="1:14" ht="12.75" x14ac:dyDescent="0.2">
      <c r="A4" s="6"/>
      <c r="B4" s="6"/>
      <c r="D4" s="1"/>
      <c r="E4" s="3"/>
      <c r="G4" s="3"/>
      <c r="H4" s="4"/>
      <c r="I4" s="4"/>
      <c r="J4" s="4"/>
      <c r="K4" s="4"/>
      <c r="L4" s="5"/>
      <c r="M4" s="4"/>
    </row>
    <row r="5" spans="1:14" ht="12.75" x14ac:dyDescent="0.2">
      <c r="A5" s="6"/>
      <c r="B5" s="7"/>
      <c r="E5" s="3"/>
      <c r="F5" s="3"/>
      <c r="H5" s="8"/>
      <c r="I5" s="9"/>
      <c r="J5" s="4"/>
      <c r="K5" s="9"/>
      <c r="L5" s="4"/>
      <c r="M5" s="4"/>
    </row>
    <row r="6" spans="1:14" ht="12.75" x14ac:dyDescent="0.2">
      <c r="A6" s="10"/>
      <c r="B6" s="11"/>
      <c r="E6" s="3"/>
      <c r="F6" s="3"/>
      <c r="G6" s="12"/>
      <c r="H6" s="13"/>
      <c r="I6" s="13"/>
      <c r="K6" s="14"/>
      <c r="L6" s="4"/>
      <c r="M6" s="4"/>
    </row>
    <row r="7" spans="1:14" x14ac:dyDescent="0.2">
      <c r="A7" s="1"/>
      <c r="B7" s="15"/>
      <c r="H7" s="4"/>
      <c r="I7" s="4"/>
      <c r="J7" s="16"/>
      <c r="K7" s="17"/>
      <c r="L7" s="4"/>
      <c r="M7" s="4"/>
    </row>
    <row r="8" spans="1:14" x14ac:dyDescent="0.2">
      <c r="A8" s="13"/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J8" s="19" t="s">
        <v>8</v>
      </c>
      <c r="K8" s="20"/>
      <c r="L8" s="20" t="s">
        <v>9</v>
      </c>
      <c r="M8" s="21" t="s">
        <v>10</v>
      </c>
      <c r="N8" s="22" t="s">
        <v>11</v>
      </c>
    </row>
    <row r="9" spans="1:14" x14ac:dyDescent="0.2">
      <c r="B9" s="23" t="s">
        <v>114</v>
      </c>
      <c r="C9" s="24" t="s">
        <v>12</v>
      </c>
      <c r="D9" s="18" t="s">
        <v>1</v>
      </c>
      <c r="E9" s="2" t="s">
        <v>13</v>
      </c>
      <c r="H9" s="18"/>
      <c r="J9" s="25" t="s">
        <v>14</v>
      </c>
      <c r="K9" s="9"/>
      <c r="L9" s="26">
        <v>6.4200000000000004E-3</v>
      </c>
      <c r="N9" s="27">
        <f>D17*L9</f>
        <v>209007.51058853522</v>
      </c>
    </row>
    <row r="10" spans="1:14" ht="12.75" x14ac:dyDescent="0.2">
      <c r="A10" s="3"/>
      <c r="J10" s="25" t="s">
        <v>15</v>
      </c>
      <c r="K10" s="9"/>
      <c r="L10" s="26"/>
      <c r="N10" s="28">
        <v>554363.1143501359</v>
      </c>
    </row>
    <row r="11" spans="1:14" ht="12.75" x14ac:dyDescent="0.2">
      <c r="A11" s="2" t="s">
        <v>16</v>
      </c>
      <c r="B11" s="13">
        <v>5866951.3413600009</v>
      </c>
      <c r="C11" s="13">
        <v>-172598</v>
      </c>
      <c r="D11" s="13">
        <f>B11+C11</f>
        <v>5694353.3413600009</v>
      </c>
      <c r="E11" s="13"/>
      <c r="H11" s="13">
        <f>SUM(D11:G11)</f>
        <v>5694353.3413600009</v>
      </c>
      <c r="J11" s="29" t="s">
        <v>17</v>
      </c>
      <c r="K11" s="3"/>
      <c r="L11" s="26">
        <v>1.7000000000000001E-2</v>
      </c>
      <c r="N11" s="27">
        <v>820460.47572024993</v>
      </c>
    </row>
    <row r="12" spans="1:14" ht="12.75" x14ac:dyDescent="0.2">
      <c r="A12" s="2" t="s">
        <v>18</v>
      </c>
      <c r="B12" s="13">
        <v>31421415.887179997</v>
      </c>
      <c r="C12" s="13">
        <v>-517794</v>
      </c>
      <c r="D12" s="13">
        <f t="shared" ref="D12:D43" si="0">B12+C12</f>
        <v>30903621.887179997</v>
      </c>
      <c r="E12" s="30">
        <v>1150000</v>
      </c>
      <c r="H12" s="13">
        <f t="shared" ref="H12:H43" si="1">SUM(D12:G12)</f>
        <v>32053621.887179997</v>
      </c>
      <c r="J12" s="31" t="s">
        <v>19</v>
      </c>
      <c r="K12" s="32"/>
      <c r="L12" s="33">
        <v>1.0699999999999999E-2</v>
      </c>
      <c r="M12" s="34">
        <v>30000</v>
      </c>
      <c r="N12" s="35">
        <f>(H11+H12+H13+H14+H16)*L12+M12</f>
        <v>626091.00530627486</v>
      </c>
    </row>
    <row r="13" spans="1:14" ht="12.75" x14ac:dyDescent="0.2">
      <c r="A13" s="2" t="s">
        <v>20</v>
      </c>
      <c r="B13" s="13">
        <v>3031357.71221</v>
      </c>
      <c r="C13" s="13"/>
      <c r="D13" s="13">
        <f t="shared" si="0"/>
        <v>3031357.71221</v>
      </c>
      <c r="E13" s="13"/>
      <c r="H13" s="13">
        <f t="shared" si="1"/>
        <v>3031357.71221</v>
      </c>
      <c r="J13" s="3"/>
      <c r="K13" s="9"/>
      <c r="L13" s="4"/>
      <c r="M13" s="4"/>
    </row>
    <row r="14" spans="1:14" x14ac:dyDescent="0.2">
      <c r="A14" s="2" t="s">
        <v>21</v>
      </c>
      <c r="B14" s="13">
        <v>1305087.0243199999</v>
      </c>
      <c r="C14" s="13"/>
      <c r="D14" s="13">
        <f t="shared" si="0"/>
        <v>1305087.0243199999</v>
      </c>
      <c r="E14" s="13"/>
      <c r="H14" s="13">
        <f t="shared" si="1"/>
        <v>1305087.0243199999</v>
      </c>
      <c r="J14" s="36"/>
      <c r="K14" s="9"/>
      <c r="L14" s="4"/>
      <c r="M14" s="4"/>
    </row>
    <row r="15" spans="1:14" x14ac:dyDescent="0.2">
      <c r="A15" s="2" t="s">
        <v>22</v>
      </c>
      <c r="B15" s="13">
        <v>0</v>
      </c>
      <c r="C15" s="13"/>
      <c r="D15" s="13">
        <f t="shared" si="0"/>
        <v>0</v>
      </c>
      <c r="E15" s="13"/>
      <c r="H15" s="13">
        <f t="shared" si="1"/>
        <v>0</v>
      </c>
    </row>
    <row r="16" spans="1:14" x14ac:dyDescent="0.2">
      <c r="A16" s="2" t="s">
        <v>23</v>
      </c>
      <c r="B16" s="13">
        <v>13625019.783179998</v>
      </c>
      <c r="C16" s="13"/>
      <c r="D16" s="13">
        <f t="shared" si="0"/>
        <v>13625019.783179998</v>
      </c>
      <c r="E16" s="13"/>
      <c r="H16" s="13">
        <f t="shared" si="1"/>
        <v>13625019.783179998</v>
      </c>
      <c r="M16" s="37"/>
    </row>
    <row r="17" spans="1:8" x14ac:dyDescent="0.2">
      <c r="A17" s="2" t="s">
        <v>24</v>
      </c>
      <c r="B17" s="13">
        <v>35397270.830860004</v>
      </c>
      <c r="C17" s="13">
        <v>-2841583.8232999998</v>
      </c>
      <c r="D17" s="13">
        <f t="shared" si="0"/>
        <v>32555687.007560004</v>
      </c>
      <c r="E17" s="13">
        <v>-7250.0000000000009</v>
      </c>
      <c r="F17" s="13">
        <v>-436000</v>
      </c>
      <c r="G17" s="13">
        <v>-259266.88787999999</v>
      </c>
      <c r="H17" s="13">
        <f t="shared" si="1"/>
        <v>31853170.119680002</v>
      </c>
    </row>
    <row r="18" spans="1:8" x14ac:dyDescent="0.2">
      <c r="A18" s="2" t="s">
        <v>25</v>
      </c>
      <c r="B18" s="13">
        <v>205970.60943000001</v>
      </c>
      <c r="C18" s="13"/>
      <c r="D18" s="13">
        <f t="shared" si="0"/>
        <v>205970.60943000001</v>
      </c>
      <c r="E18" s="13"/>
      <c r="H18" s="13">
        <f t="shared" si="1"/>
        <v>205970.60943000001</v>
      </c>
    </row>
    <row r="19" spans="1:8" x14ac:dyDescent="0.2">
      <c r="A19" s="2" t="s">
        <v>26</v>
      </c>
      <c r="B19" s="13">
        <v>0</v>
      </c>
      <c r="C19" s="13"/>
      <c r="D19" s="13">
        <f t="shared" si="0"/>
        <v>0</v>
      </c>
      <c r="E19" s="13"/>
      <c r="H19" s="13">
        <f t="shared" si="1"/>
        <v>0</v>
      </c>
    </row>
    <row r="20" spans="1:8" x14ac:dyDescent="0.2">
      <c r="A20" s="2" t="s">
        <v>27</v>
      </c>
      <c r="B20" s="13">
        <v>2047.5342699999997</v>
      </c>
      <c r="C20" s="13"/>
      <c r="D20" s="13">
        <f t="shared" si="0"/>
        <v>2047.5342699999997</v>
      </c>
      <c r="E20" s="13"/>
      <c r="H20" s="13">
        <f t="shared" si="1"/>
        <v>2047.5342699999997</v>
      </c>
    </row>
    <row r="21" spans="1:8" x14ac:dyDescent="0.2">
      <c r="A21" s="2" t="s">
        <v>28</v>
      </c>
      <c r="B21" s="13">
        <v>173864.22692999998</v>
      </c>
      <c r="C21" s="13"/>
      <c r="D21" s="13">
        <f t="shared" si="0"/>
        <v>173864.22692999998</v>
      </c>
      <c r="E21" s="13"/>
      <c r="H21" s="13">
        <f t="shared" si="1"/>
        <v>173864.22692999998</v>
      </c>
    </row>
    <row r="22" spans="1:8" x14ac:dyDescent="0.2">
      <c r="A22" s="2" t="s">
        <v>26</v>
      </c>
      <c r="B22" s="13">
        <v>0</v>
      </c>
      <c r="C22" s="13"/>
      <c r="D22" s="13">
        <f t="shared" si="0"/>
        <v>0</v>
      </c>
      <c r="E22" s="13"/>
      <c r="H22" s="13">
        <f t="shared" si="1"/>
        <v>0</v>
      </c>
    </row>
    <row r="23" spans="1:8" x14ac:dyDescent="0.2">
      <c r="A23" s="2" t="s">
        <v>29</v>
      </c>
      <c r="B23" s="13">
        <v>4133328.8070900002</v>
      </c>
      <c r="C23" s="13"/>
      <c r="D23" s="13">
        <f t="shared" si="0"/>
        <v>4133328.8070900002</v>
      </c>
      <c r="E23" s="13"/>
      <c r="H23" s="13">
        <f t="shared" si="1"/>
        <v>4133328.8070900002</v>
      </c>
    </row>
    <row r="24" spans="1:8" x14ac:dyDescent="0.2">
      <c r="A24" s="2" t="s">
        <v>30</v>
      </c>
      <c r="B24" s="13">
        <v>431.97265000000004</v>
      </c>
      <c r="C24" s="13"/>
      <c r="D24" s="13">
        <f t="shared" si="0"/>
        <v>431.97265000000004</v>
      </c>
      <c r="E24" s="13"/>
      <c r="H24" s="13">
        <f t="shared" si="1"/>
        <v>431.97265000000004</v>
      </c>
    </row>
    <row r="25" spans="1:8" x14ac:dyDescent="0.2">
      <c r="A25" s="2" t="s">
        <v>31</v>
      </c>
      <c r="B25" s="13">
        <v>42826.734729999996</v>
      </c>
      <c r="C25" s="13"/>
      <c r="D25" s="13">
        <f t="shared" si="0"/>
        <v>42826.734729999996</v>
      </c>
      <c r="E25" s="13"/>
      <c r="H25" s="13">
        <f t="shared" si="1"/>
        <v>42826.734729999996</v>
      </c>
    </row>
    <row r="26" spans="1:8" x14ac:dyDescent="0.2">
      <c r="A26" s="2" t="s">
        <v>32</v>
      </c>
      <c r="B26" s="13">
        <v>98013.902420000013</v>
      </c>
      <c r="C26" s="13"/>
      <c r="D26" s="13">
        <f t="shared" si="0"/>
        <v>98013.902420000013</v>
      </c>
      <c r="E26" s="13"/>
      <c r="H26" s="13">
        <f t="shared" si="1"/>
        <v>98013.902420000013</v>
      </c>
    </row>
    <row r="27" spans="1:8" x14ac:dyDescent="0.2">
      <c r="A27" s="38" t="s">
        <v>33</v>
      </c>
      <c r="B27" s="13">
        <v>0</v>
      </c>
      <c r="C27" s="13"/>
      <c r="D27" s="13">
        <f t="shared" si="0"/>
        <v>0</v>
      </c>
      <c r="E27" s="13"/>
      <c r="H27" s="13">
        <f t="shared" si="1"/>
        <v>0</v>
      </c>
    </row>
    <row r="28" spans="1:8" x14ac:dyDescent="0.2">
      <c r="A28" s="2" t="s">
        <v>34</v>
      </c>
      <c r="B28" s="13">
        <v>1693428.8594499999</v>
      </c>
      <c r="C28" s="13"/>
      <c r="D28" s="13">
        <f t="shared" si="0"/>
        <v>1693428.8594499999</v>
      </c>
      <c r="E28" s="13"/>
      <c r="H28" s="13">
        <f t="shared" si="1"/>
        <v>1693428.8594499999</v>
      </c>
    </row>
    <row r="29" spans="1:8" x14ac:dyDescent="0.2">
      <c r="A29" s="2" t="s">
        <v>35</v>
      </c>
      <c r="B29" s="13">
        <v>9146.5818200000012</v>
      </c>
      <c r="C29" s="13"/>
      <c r="D29" s="13">
        <f t="shared" si="0"/>
        <v>9146.5818200000012</v>
      </c>
      <c r="E29" s="13"/>
      <c r="H29" s="13">
        <f t="shared" si="1"/>
        <v>9146.5818200000012</v>
      </c>
    </row>
    <row r="30" spans="1:8" x14ac:dyDescent="0.2">
      <c r="A30" s="2" t="s">
        <v>36</v>
      </c>
      <c r="B30" s="13">
        <v>59089.737140000005</v>
      </c>
      <c r="C30" s="13"/>
      <c r="D30" s="13">
        <f t="shared" si="0"/>
        <v>59089.737140000005</v>
      </c>
      <c r="E30" s="13"/>
      <c r="H30" s="13">
        <f t="shared" si="1"/>
        <v>59089.737140000005</v>
      </c>
    </row>
    <row r="31" spans="1:8" x14ac:dyDescent="0.2">
      <c r="A31" s="2" t="s">
        <v>37</v>
      </c>
      <c r="B31" s="13">
        <v>2730585.8543099998</v>
      </c>
      <c r="C31" s="13"/>
      <c r="D31" s="13">
        <f t="shared" si="0"/>
        <v>2730585.8543099998</v>
      </c>
      <c r="E31" s="13"/>
      <c r="H31" s="13">
        <f t="shared" si="1"/>
        <v>2730585.8543099998</v>
      </c>
    </row>
    <row r="32" spans="1:8" x14ac:dyDescent="0.2">
      <c r="A32" s="2" t="s">
        <v>38</v>
      </c>
      <c r="B32" s="13">
        <v>2074234.1225299996</v>
      </c>
      <c r="C32" s="13"/>
      <c r="D32" s="13">
        <f t="shared" si="0"/>
        <v>2074234.1225299996</v>
      </c>
      <c r="E32" s="13"/>
      <c r="H32" s="13">
        <f t="shared" si="1"/>
        <v>2074234.1225299996</v>
      </c>
    </row>
    <row r="33" spans="1:14" x14ac:dyDescent="0.2">
      <c r="A33" s="2" t="s">
        <v>39</v>
      </c>
      <c r="B33" s="13">
        <v>488.63483000000002</v>
      </c>
      <c r="C33" s="13"/>
      <c r="D33" s="13">
        <f t="shared" si="0"/>
        <v>488.63483000000002</v>
      </c>
      <c r="E33" s="13"/>
      <c r="H33" s="13">
        <f t="shared" si="1"/>
        <v>488.63483000000002</v>
      </c>
    </row>
    <row r="34" spans="1:14" x14ac:dyDescent="0.2">
      <c r="A34" s="2" t="s">
        <v>26</v>
      </c>
      <c r="B34" s="13">
        <v>0</v>
      </c>
      <c r="C34" s="13"/>
      <c r="D34" s="13">
        <f t="shared" si="0"/>
        <v>0</v>
      </c>
      <c r="E34" s="13"/>
      <c r="H34" s="13">
        <f t="shared" si="1"/>
        <v>0</v>
      </c>
    </row>
    <row r="35" spans="1:14" x14ac:dyDescent="0.2">
      <c r="A35" s="2" t="s">
        <v>40</v>
      </c>
      <c r="B35" s="13">
        <v>124255.89883000001</v>
      </c>
      <c r="C35" s="13"/>
      <c r="D35" s="13">
        <f t="shared" si="0"/>
        <v>124255.89883000001</v>
      </c>
      <c r="E35" s="13"/>
      <c r="H35" s="13">
        <f t="shared" si="1"/>
        <v>124255.89883000001</v>
      </c>
    </row>
    <row r="36" spans="1:14" x14ac:dyDescent="0.2">
      <c r="A36" s="2" t="s">
        <v>41</v>
      </c>
      <c r="B36" s="13">
        <v>116905.02541</v>
      </c>
      <c r="C36" s="13"/>
      <c r="D36" s="13">
        <f t="shared" si="0"/>
        <v>116905.02541</v>
      </c>
      <c r="E36" s="13"/>
      <c r="H36" s="13">
        <f t="shared" si="1"/>
        <v>116905.02541</v>
      </c>
      <c r="L36" s="13"/>
      <c r="M36" s="4"/>
      <c r="N36" s="13"/>
    </row>
    <row r="37" spans="1:14" x14ac:dyDescent="0.2">
      <c r="A37" s="2" t="s">
        <v>42</v>
      </c>
      <c r="B37" s="13">
        <v>345274.07967000006</v>
      </c>
      <c r="C37" s="13"/>
      <c r="D37" s="13">
        <f t="shared" si="0"/>
        <v>345274.07967000006</v>
      </c>
      <c r="E37" s="13"/>
      <c r="H37" s="13">
        <f t="shared" si="1"/>
        <v>345274.07967000006</v>
      </c>
      <c r="J37" s="4"/>
      <c r="K37" s="13"/>
    </row>
    <row r="38" spans="1:14" x14ac:dyDescent="0.2">
      <c r="A38" s="2" t="s">
        <v>43</v>
      </c>
      <c r="B38" s="13">
        <v>404671.73008000007</v>
      </c>
      <c r="C38" s="13"/>
      <c r="D38" s="13">
        <f t="shared" si="0"/>
        <v>404671.73008000007</v>
      </c>
      <c r="E38" s="13"/>
      <c r="H38" s="13">
        <f t="shared" si="1"/>
        <v>404671.73008000007</v>
      </c>
      <c r="J38" s="4"/>
    </row>
    <row r="39" spans="1:14" x14ac:dyDescent="0.2">
      <c r="A39" s="2" t="s">
        <v>44</v>
      </c>
      <c r="B39" s="13">
        <v>1366455.7102100002</v>
      </c>
      <c r="C39" s="13"/>
      <c r="D39" s="13">
        <f t="shared" si="0"/>
        <v>1366455.7102100002</v>
      </c>
      <c r="E39" s="13"/>
      <c r="H39" s="13">
        <f t="shared" si="1"/>
        <v>1366455.7102100002</v>
      </c>
    </row>
    <row r="40" spans="1:14" x14ac:dyDescent="0.2">
      <c r="A40" s="2" t="s">
        <v>45</v>
      </c>
      <c r="B40" s="13">
        <v>306787.30071999994</v>
      </c>
      <c r="C40" s="13"/>
      <c r="D40" s="13">
        <f t="shared" si="0"/>
        <v>306787.30071999994</v>
      </c>
      <c r="E40" s="13"/>
      <c r="H40" s="13">
        <f t="shared" si="1"/>
        <v>306787.30071999994</v>
      </c>
    </row>
    <row r="41" spans="1:14" x14ac:dyDescent="0.2">
      <c r="A41" s="2" t="s">
        <v>46</v>
      </c>
      <c r="B41" s="13">
        <v>17761.822410000001</v>
      </c>
      <c r="C41" s="13"/>
      <c r="D41" s="13">
        <f t="shared" si="0"/>
        <v>17761.822410000001</v>
      </c>
      <c r="E41" s="13"/>
      <c r="H41" s="13">
        <f t="shared" si="1"/>
        <v>17761.822410000001</v>
      </c>
      <c r="J41" s="9"/>
      <c r="K41" s="9"/>
    </row>
    <row r="42" spans="1:14" x14ac:dyDescent="0.2">
      <c r="A42" s="2" t="s">
        <v>47</v>
      </c>
      <c r="B42" s="13">
        <v>8537.1751399999994</v>
      </c>
      <c r="C42" s="13"/>
      <c r="D42" s="13">
        <f t="shared" si="0"/>
        <v>8537.1751399999994</v>
      </c>
      <c r="E42" s="13"/>
      <c r="H42" s="13">
        <f t="shared" si="1"/>
        <v>8537.1751399999994</v>
      </c>
      <c r="J42" s="4"/>
      <c r="K42" s="4"/>
    </row>
    <row r="43" spans="1:14" x14ac:dyDescent="0.2">
      <c r="A43" s="2" t="s">
        <v>48</v>
      </c>
      <c r="B43" s="13">
        <v>45356.931089999998</v>
      </c>
      <c r="C43" s="13"/>
      <c r="D43" s="13">
        <f t="shared" si="0"/>
        <v>45356.931089999998</v>
      </c>
      <c r="H43" s="13">
        <f t="shared" si="1"/>
        <v>45356.931089999998</v>
      </c>
      <c r="I43" s="39"/>
      <c r="J43" s="40"/>
      <c r="K43" s="4"/>
    </row>
    <row r="44" spans="1:14" x14ac:dyDescent="0.2">
      <c r="H44" s="13"/>
    </row>
    <row r="45" spans="1:14" x14ac:dyDescent="0.2">
      <c r="A45" s="1" t="s">
        <v>49</v>
      </c>
      <c r="B45" s="37">
        <f t="shared" ref="B45:H45" si="2">SUM(B11:B43)</f>
        <v>104606565.83026999</v>
      </c>
      <c r="C45" s="37">
        <f t="shared" si="2"/>
        <v>-3531975.8232999998</v>
      </c>
      <c r="D45" s="37">
        <f t="shared" si="2"/>
        <v>101074590.00696999</v>
      </c>
      <c r="E45" s="37">
        <f t="shared" si="2"/>
        <v>1142750</v>
      </c>
      <c r="F45" s="37">
        <f t="shared" si="2"/>
        <v>-436000</v>
      </c>
      <c r="G45" s="37">
        <f t="shared" si="2"/>
        <v>-259266.88787999999</v>
      </c>
      <c r="H45" s="37">
        <f t="shared" si="2"/>
        <v>101522073.11908999</v>
      </c>
    </row>
    <row r="46" spans="1:14" x14ac:dyDescent="0.2">
      <c r="A46" s="2" t="s">
        <v>50</v>
      </c>
      <c r="B46" s="13"/>
      <c r="C46" s="13"/>
      <c r="D46" s="13"/>
      <c r="E46" s="13"/>
      <c r="H46" s="13">
        <f>H11+H12+H13+H14+H15+H16+H17+H18+H20+H21+H23+H24+H25+H26+H30+H31+H32+H33+H35+H36+H37+H38+H39+H40+H41</f>
        <v>99765603.571590006</v>
      </c>
    </row>
    <row r="47" spans="1:14" x14ac:dyDescent="0.2">
      <c r="F47" s="13"/>
    </row>
    <row r="48" spans="1:14" x14ac:dyDescent="0.2">
      <c r="K48" s="18"/>
      <c r="L48" s="18"/>
      <c r="M48" s="18"/>
    </row>
    <row r="49" spans="1:13" x14ac:dyDescent="0.2">
      <c r="A49" s="42" t="s">
        <v>51</v>
      </c>
      <c r="B49" s="41"/>
      <c r="C49" s="41"/>
      <c r="D49" s="41"/>
      <c r="E49" s="41"/>
      <c r="F49" s="41"/>
      <c r="G49" s="41"/>
      <c r="H49" s="43" t="s">
        <v>52</v>
      </c>
      <c r="I49" s="41"/>
      <c r="J49" s="44"/>
      <c r="K49" s="41"/>
      <c r="L49" s="41" t="s">
        <v>53</v>
      </c>
      <c r="M49" s="45"/>
    </row>
    <row r="50" spans="1:13" x14ac:dyDescent="0.2">
      <c r="A50" s="25"/>
      <c r="B50" s="18" t="s">
        <v>54</v>
      </c>
      <c r="C50" s="18" t="s">
        <v>55</v>
      </c>
      <c r="D50" s="18" t="s">
        <v>56</v>
      </c>
      <c r="E50" s="18" t="s">
        <v>54</v>
      </c>
      <c r="F50" s="18" t="s">
        <v>55</v>
      </c>
      <c r="G50" s="18" t="s">
        <v>56</v>
      </c>
      <c r="H50" s="47" t="s">
        <v>55</v>
      </c>
      <c r="I50" s="18" t="s">
        <v>56</v>
      </c>
      <c r="J50" s="18" t="s">
        <v>55</v>
      </c>
      <c r="K50" s="18" t="s">
        <v>56</v>
      </c>
      <c r="L50" s="18" t="s">
        <v>55</v>
      </c>
      <c r="M50" s="48" t="s">
        <v>56</v>
      </c>
    </row>
    <row r="51" spans="1:13" x14ac:dyDescent="0.2">
      <c r="A51" s="25"/>
      <c r="H51" s="25" t="s">
        <v>57</v>
      </c>
      <c r="I51" s="18"/>
      <c r="J51" s="18" t="s">
        <v>58</v>
      </c>
      <c r="K51" s="18" t="s">
        <v>59</v>
      </c>
      <c r="L51" s="18"/>
      <c r="M51" s="48"/>
    </row>
    <row r="52" spans="1:13" x14ac:dyDescent="0.2">
      <c r="A52" s="25"/>
      <c r="H52" s="25"/>
      <c r="M52" s="46"/>
    </row>
    <row r="53" spans="1:13" x14ac:dyDescent="0.2">
      <c r="A53" s="25" t="s">
        <v>16</v>
      </c>
      <c r="B53" s="49">
        <v>0.67934000000000005</v>
      </c>
      <c r="C53" s="49">
        <v>0.20216999999999999</v>
      </c>
      <c r="D53" s="49">
        <v>0.11849</v>
      </c>
      <c r="E53" s="50">
        <f t="shared" ref="E53:G68" si="3">B53*$H11</f>
        <v>3868401.9989195033</v>
      </c>
      <c r="F53" s="50">
        <f t="shared" si="3"/>
        <v>1151227.4150227513</v>
      </c>
      <c r="G53" s="50">
        <f t="shared" si="3"/>
        <v>674723.92741774651</v>
      </c>
      <c r="H53" s="25"/>
      <c r="I53" s="13"/>
      <c r="J53" s="40"/>
      <c r="K53" s="13"/>
      <c r="L53" s="13">
        <f>F53+H53+J53</f>
        <v>1151227.4150227513</v>
      </c>
      <c r="M53" s="27">
        <f>G53+I53+K53</f>
        <v>674723.92741774651</v>
      </c>
    </row>
    <row r="54" spans="1:13" x14ac:dyDescent="0.2">
      <c r="A54" s="25" t="s">
        <v>18</v>
      </c>
      <c r="B54" s="49">
        <v>0.67934000000000005</v>
      </c>
      <c r="C54" s="49">
        <v>0.20216999999999999</v>
      </c>
      <c r="D54" s="49">
        <v>0.11849</v>
      </c>
      <c r="E54" s="50">
        <f t="shared" si="3"/>
        <v>21775307.492836859</v>
      </c>
      <c r="F54" s="50">
        <f t="shared" si="3"/>
        <v>6480280.7369311797</v>
      </c>
      <c r="G54" s="50">
        <f t="shared" si="3"/>
        <v>3798033.6574119576</v>
      </c>
      <c r="H54" s="25"/>
      <c r="I54" s="13"/>
      <c r="J54" s="40"/>
      <c r="K54" s="13"/>
      <c r="L54" s="13">
        <f t="shared" ref="L54:L85" si="4">F54+H54+J54</f>
        <v>6480280.7369311797</v>
      </c>
      <c r="M54" s="27">
        <f t="shared" ref="M54:M85" si="5">G54+I54+K54</f>
        <v>3798033.6574119576</v>
      </c>
    </row>
    <row r="55" spans="1:13" x14ac:dyDescent="0.2">
      <c r="A55" s="25" t="s">
        <v>20</v>
      </c>
      <c r="B55" s="49">
        <v>0.67934000000000005</v>
      </c>
      <c r="C55" s="49">
        <v>0.20216999999999999</v>
      </c>
      <c r="D55" s="49">
        <v>0.11849</v>
      </c>
      <c r="E55" s="50">
        <f t="shared" si="3"/>
        <v>2059322.5482127415</v>
      </c>
      <c r="F55" s="50">
        <f t="shared" si="3"/>
        <v>612849.58867749572</v>
      </c>
      <c r="G55" s="50">
        <f t="shared" si="3"/>
        <v>359185.57531976292</v>
      </c>
      <c r="H55" s="25"/>
      <c r="I55" s="13"/>
      <c r="J55" s="40"/>
      <c r="K55" s="13"/>
      <c r="L55" s="13">
        <f t="shared" si="4"/>
        <v>612849.58867749572</v>
      </c>
      <c r="M55" s="27">
        <f t="shared" si="5"/>
        <v>359185.57531976292</v>
      </c>
    </row>
    <row r="56" spans="1:13" x14ac:dyDescent="0.2">
      <c r="A56" s="25" t="s">
        <v>21</v>
      </c>
      <c r="B56" s="49">
        <v>0.67934000000000005</v>
      </c>
      <c r="C56" s="49">
        <v>0.20216999999999999</v>
      </c>
      <c r="D56" s="49">
        <v>0.11849</v>
      </c>
      <c r="E56" s="50">
        <f t="shared" si="3"/>
        <v>886597.81910154875</v>
      </c>
      <c r="F56" s="50">
        <f t="shared" si="3"/>
        <v>263849.44370677433</v>
      </c>
      <c r="G56" s="50">
        <f t="shared" si="3"/>
        <v>154639.76151167677</v>
      </c>
      <c r="H56" s="25"/>
      <c r="I56" s="13"/>
      <c r="J56" s="40"/>
      <c r="K56" s="13"/>
      <c r="L56" s="13">
        <f t="shared" si="4"/>
        <v>263849.44370677433</v>
      </c>
      <c r="M56" s="27">
        <f t="shared" si="5"/>
        <v>154639.76151167677</v>
      </c>
    </row>
    <row r="57" spans="1:13" x14ac:dyDescent="0.2">
      <c r="A57" s="25" t="s">
        <v>22</v>
      </c>
      <c r="B57" s="49">
        <v>0.67934000000000005</v>
      </c>
      <c r="C57" s="49">
        <v>0.20216999999999999</v>
      </c>
      <c r="D57" s="49">
        <v>0.11849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25"/>
      <c r="I57" s="13"/>
      <c r="J57" s="40"/>
      <c r="K57" s="13"/>
      <c r="L57" s="13">
        <f t="shared" si="4"/>
        <v>0</v>
      </c>
      <c r="M57" s="27">
        <f t="shared" si="5"/>
        <v>0</v>
      </c>
    </row>
    <row r="58" spans="1:13" x14ac:dyDescent="0.2">
      <c r="A58" s="25" t="s">
        <v>23</v>
      </c>
      <c r="B58" s="49">
        <v>0.67934000000000005</v>
      </c>
      <c r="C58" s="49">
        <v>0.20216999999999999</v>
      </c>
      <c r="D58" s="49">
        <v>0.11849</v>
      </c>
      <c r="E58" s="50">
        <f t="shared" si="3"/>
        <v>9256020.9395055007</v>
      </c>
      <c r="F58" s="50">
        <f t="shared" si="3"/>
        <v>2754570.2495655003</v>
      </c>
      <c r="G58" s="50">
        <f t="shared" si="3"/>
        <v>1614428.5941089981</v>
      </c>
      <c r="H58" s="25"/>
      <c r="I58" s="13"/>
      <c r="J58" s="40"/>
      <c r="K58" s="13"/>
      <c r="L58" s="13">
        <f t="shared" si="4"/>
        <v>2754570.2495655003</v>
      </c>
      <c r="M58" s="27">
        <f t="shared" si="5"/>
        <v>1614428.5941089981</v>
      </c>
    </row>
    <row r="59" spans="1:13" x14ac:dyDescent="0.2">
      <c r="A59" s="25" t="s">
        <v>24</v>
      </c>
      <c r="B59" s="49">
        <v>0.67934000000000005</v>
      </c>
      <c r="C59" s="49">
        <v>0.20216999999999999</v>
      </c>
      <c r="D59" s="49">
        <v>0.11849</v>
      </c>
      <c r="E59" s="50">
        <f t="shared" si="3"/>
        <v>21639132.589103416</v>
      </c>
      <c r="F59" s="50">
        <f t="shared" si="3"/>
        <v>6439755.4030957054</v>
      </c>
      <c r="G59" s="50">
        <f t="shared" si="3"/>
        <v>3774282.1274808836</v>
      </c>
      <c r="H59" s="51">
        <v>-244656</v>
      </c>
      <c r="I59" s="13">
        <v>-127158</v>
      </c>
      <c r="J59" s="13">
        <f>-N10</f>
        <v>-554363.1143501359</v>
      </c>
      <c r="K59" s="13">
        <f>-N9</f>
        <v>-209007.51058853522</v>
      </c>
      <c r="L59" s="13">
        <f t="shared" si="4"/>
        <v>5640736.2887455691</v>
      </c>
      <c r="M59" s="27">
        <f t="shared" si="5"/>
        <v>3438116.6168923485</v>
      </c>
    </row>
    <row r="60" spans="1:13" x14ac:dyDescent="0.2">
      <c r="A60" s="25" t="s">
        <v>25</v>
      </c>
      <c r="B60" s="49">
        <v>0.67934000000000005</v>
      </c>
      <c r="C60" s="49">
        <v>0.20216999999999999</v>
      </c>
      <c r="D60" s="49">
        <v>0.11849</v>
      </c>
      <c r="E60" s="50">
        <f t="shared" si="3"/>
        <v>139924.07381017623</v>
      </c>
      <c r="F60" s="50">
        <f t="shared" si="3"/>
        <v>41641.078108463102</v>
      </c>
      <c r="G60" s="50">
        <f t="shared" si="3"/>
        <v>24405.457511360702</v>
      </c>
      <c r="H60" s="25"/>
      <c r="I60" s="13"/>
      <c r="J60" s="40"/>
      <c r="K60" s="13"/>
      <c r="L60" s="13">
        <f t="shared" si="4"/>
        <v>41641.078108463102</v>
      </c>
      <c r="M60" s="27">
        <f t="shared" si="5"/>
        <v>24405.457511360702</v>
      </c>
    </row>
    <row r="61" spans="1:13" x14ac:dyDescent="0.2">
      <c r="A61" s="25" t="s">
        <v>26</v>
      </c>
      <c r="B61" s="52"/>
      <c r="C61" s="52"/>
      <c r="D61" s="52"/>
      <c r="E61" s="50">
        <f t="shared" si="3"/>
        <v>0</v>
      </c>
      <c r="F61" s="50">
        <f t="shared" si="3"/>
        <v>0</v>
      </c>
      <c r="G61" s="50">
        <f t="shared" si="3"/>
        <v>0</v>
      </c>
      <c r="H61" s="25"/>
      <c r="I61" s="13"/>
      <c r="J61" s="40"/>
      <c r="K61" s="13"/>
      <c r="L61" s="13">
        <f t="shared" si="4"/>
        <v>0</v>
      </c>
      <c r="M61" s="27">
        <f t="shared" si="5"/>
        <v>0</v>
      </c>
    </row>
    <row r="62" spans="1:13" x14ac:dyDescent="0.2">
      <c r="A62" s="25" t="s">
        <v>27</v>
      </c>
      <c r="B62" s="49">
        <v>0.67934000000000005</v>
      </c>
      <c r="C62" s="49">
        <v>0.20216999999999999</v>
      </c>
      <c r="D62" s="49">
        <v>0.11849</v>
      </c>
      <c r="E62" s="50">
        <f t="shared" si="3"/>
        <v>1390.9719309817999</v>
      </c>
      <c r="F62" s="50">
        <f t="shared" si="3"/>
        <v>413.95000336589993</v>
      </c>
      <c r="G62" s="50">
        <f t="shared" si="3"/>
        <v>242.61233565229995</v>
      </c>
      <c r="H62" s="25"/>
      <c r="I62" s="13"/>
      <c r="J62" s="40"/>
      <c r="K62" s="13"/>
      <c r="L62" s="13">
        <f t="shared" si="4"/>
        <v>413.95000336589993</v>
      </c>
      <c r="M62" s="27">
        <f t="shared" si="5"/>
        <v>242.61233565229995</v>
      </c>
    </row>
    <row r="63" spans="1:13" x14ac:dyDescent="0.2">
      <c r="A63" s="25" t="s">
        <v>28</v>
      </c>
      <c r="B63" s="49">
        <v>0.67934000000000005</v>
      </c>
      <c r="C63" s="49">
        <v>0.20216999999999999</v>
      </c>
      <c r="D63" s="49">
        <v>0.11849</v>
      </c>
      <c r="E63" s="50">
        <f t="shared" si="3"/>
        <v>118112.9239226262</v>
      </c>
      <c r="F63" s="50">
        <f t="shared" si="3"/>
        <v>35150.130758438092</v>
      </c>
      <c r="G63" s="50">
        <f t="shared" si="3"/>
        <v>20601.172248935698</v>
      </c>
      <c r="H63" s="25"/>
      <c r="I63" s="13"/>
      <c r="J63" s="40"/>
      <c r="K63" s="13"/>
      <c r="L63" s="13">
        <f t="shared" si="4"/>
        <v>35150.130758438092</v>
      </c>
      <c r="M63" s="27">
        <f t="shared" si="5"/>
        <v>20601.172248935698</v>
      </c>
    </row>
    <row r="64" spans="1:13" x14ac:dyDescent="0.2">
      <c r="A64" s="25" t="s">
        <v>26</v>
      </c>
      <c r="B64" s="52"/>
      <c r="C64" s="52"/>
      <c r="D64" s="52"/>
      <c r="E64" s="50">
        <f t="shared" si="3"/>
        <v>0</v>
      </c>
      <c r="F64" s="50">
        <f t="shared" si="3"/>
        <v>0</v>
      </c>
      <c r="G64" s="50">
        <f t="shared" si="3"/>
        <v>0</v>
      </c>
      <c r="H64" s="25"/>
      <c r="I64" s="13"/>
      <c r="J64" s="40"/>
      <c r="K64" s="13"/>
      <c r="L64" s="13">
        <f t="shared" si="4"/>
        <v>0</v>
      </c>
      <c r="M64" s="27">
        <f t="shared" si="5"/>
        <v>0</v>
      </c>
    </row>
    <row r="65" spans="1:13" x14ac:dyDescent="0.2">
      <c r="A65" s="25" t="s">
        <v>29</v>
      </c>
      <c r="B65" s="49">
        <v>0.67934000000000005</v>
      </c>
      <c r="C65" s="49">
        <v>0.20216999999999999</v>
      </c>
      <c r="D65" s="49">
        <v>0.11849</v>
      </c>
      <c r="E65" s="50">
        <f t="shared" si="3"/>
        <v>2807935.5918085212</v>
      </c>
      <c r="F65" s="50">
        <f t="shared" si="3"/>
        <v>835635.08492938534</v>
      </c>
      <c r="G65" s="50">
        <f t="shared" si="3"/>
        <v>489758.13035209413</v>
      </c>
      <c r="H65" s="25"/>
      <c r="I65" s="13"/>
      <c r="J65" s="40"/>
      <c r="K65" s="13"/>
      <c r="L65" s="13">
        <f t="shared" si="4"/>
        <v>835635.08492938534</v>
      </c>
      <c r="M65" s="27">
        <f t="shared" si="5"/>
        <v>489758.13035209413</v>
      </c>
    </row>
    <row r="66" spans="1:13" x14ac:dyDescent="0.2">
      <c r="A66" s="25" t="s">
        <v>30</v>
      </c>
      <c r="B66" s="49">
        <v>0.67934000000000005</v>
      </c>
      <c r="C66" s="49">
        <v>0.20216999999999999</v>
      </c>
      <c r="D66" s="49">
        <v>0.11849</v>
      </c>
      <c r="E66" s="50">
        <f t="shared" si="3"/>
        <v>293.45630005100003</v>
      </c>
      <c r="F66" s="50">
        <f t="shared" si="3"/>
        <v>87.331910650500006</v>
      </c>
      <c r="G66" s="50">
        <f t="shared" si="3"/>
        <v>51.184439298500003</v>
      </c>
      <c r="H66" s="25"/>
      <c r="I66" s="13"/>
      <c r="J66" s="40"/>
      <c r="K66" s="13"/>
      <c r="L66" s="13">
        <f t="shared" si="4"/>
        <v>87.331910650500006</v>
      </c>
      <c r="M66" s="27">
        <f t="shared" si="5"/>
        <v>51.184439298500003</v>
      </c>
    </row>
    <row r="67" spans="1:13" x14ac:dyDescent="0.2">
      <c r="A67" s="25" t="s">
        <v>31</v>
      </c>
      <c r="B67" s="49">
        <v>0.67934000000000005</v>
      </c>
      <c r="C67" s="49">
        <v>0.20216999999999999</v>
      </c>
      <c r="D67" s="49">
        <v>0.11849</v>
      </c>
      <c r="E67" s="50">
        <f t="shared" si="3"/>
        <v>29093.9139714782</v>
      </c>
      <c r="F67" s="50">
        <f t="shared" si="3"/>
        <v>8658.2809603640981</v>
      </c>
      <c r="G67" s="50">
        <f t="shared" si="3"/>
        <v>5074.5397981576998</v>
      </c>
      <c r="H67" s="25"/>
      <c r="I67" s="13"/>
      <c r="J67" s="40"/>
      <c r="K67" s="13"/>
      <c r="L67" s="13">
        <f t="shared" si="4"/>
        <v>8658.2809603640981</v>
      </c>
      <c r="M67" s="27">
        <f t="shared" si="5"/>
        <v>5074.5397981576998</v>
      </c>
    </row>
    <row r="68" spans="1:13" x14ac:dyDescent="0.2">
      <c r="A68" s="25" t="s">
        <v>32</v>
      </c>
      <c r="B68" s="49">
        <v>0.67934000000000005</v>
      </c>
      <c r="C68" s="49">
        <v>0.20216999999999999</v>
      </c>
      <c r="D68" s="49">
        <v>0.11849</v>
      </c>
      <c r="E68" s="50">
        <f t="shared" si="3"/>
        <v>66584.764470002818</v>
      </c>
      <c r="F68" s="50">
        <f t="shared" si="3"/>
        <v>19815.470652251402</v>
      </c>
      <c r="G68" s="50">
        <f t="shared" si="3"/>
        <v>11613.667297745802</v>
      </c>
      <c r="H68" s="25"/>
      <c r="I68" s="13"/>
      <c r="J68" s="40"/>
      <c r="K68" s="13"/>
      <c r="L68" s="13">
        <f t="shared" si="4"/>
        <v>19815.470652251402</v>
      </c>
      <c r="M68" s="27">
        <f t="shared" si="5"/>
        <v>11613.667297745802</v>
      </c>
    </row>
    <row r="69" spans="1:13" x14ac:dyDescent="0.2">
      <c r="A69" s="25" t="s">
        <v>60</v>
      </c>
      <c r="B69" s="49">
        <v>0</v>
      </c>
      <c r="C69" s="49">
        <v>1</v>
      </c>
      <c r="D69" s="49">
        <v>0</v>
      </c>
      <c r="E69" s="50">
        <f t="shared" ref="E69:G84" si="6">B69*$H27</f>
        <v>0</v>
      </c>
      <c r="F69" s="50">
        <f t="shared" si="6"/>
        <v>0</v>
      </c>
      <c r="G69" s="50">
        <f t="shared" si="6"/>
        <v>0</v>
      </c>
      <c r="H69" s="25"/>
      <c r="I69" s="13"/>
      <c r="J69" s="40"/>
      <c r="K69" s="13"/>
      <c r="L69" s="13">
        <f t="shared" si="4"/>
        <v>0</v>
      </c>
      <c r="M69" s="27">
        <f t="shared" si="5"/>
        <v>0</v>
      </c>
    </row>
    <row r="70" spans="1:13" x14ac:dyDescent="0.2">
      <c r="A70" s="25" t="s">
        <v>34</v>
      </c>
      <c r="B70" s="49">
        <v>5.7020000000000001E-2</v>
      </c>
      <c r="C70" s="49">
        <v>5.5599999999999998E-3</v>
      </c>
      <c r="D70" s="49">
        <v>0.93742000000000003</v>
      </c>
      <c r="E70" s="50">
        <f t="shared" si="6"/>
        <v>96559.313565838995</v>
      </c>
      <c r="F70" s="50">
        <f t="shared" si="6"/>
        <v>9415.4644585419992</v>
      </c>
      <c r="G70" s="50">
        <f t="shared" si="6"/>
        <v>1587454.0814256188</v>
      </c>
      <c r="H70" s="25"/>
      <c r="I70" s="13"/>
      <c r="J70" s="40"/>
      <c r="K70" s="13"/>
      <c r="L70" s="13">
        <f t="shared" si="4"/>
        <v>9415.4644585419992</v>
      </c>
      <c r="M70" s="27">
        <f t="shared" si="5"/>
        <v>1587454.0814256188</v>
      </c>
    </row>
    <row r="71" spans="1:13" x14ac:dyDescent="0.2">
      <c r="A71" s="25" t="s">
        <v>35</v>
      </c>
      <c r="B71" s="49">
        <v>0.04</v>
      </c>
      <c r="C71" s="49">
        <v>0</v>
      </c>
      <c r="D71" s="49">
        <v>0.96</v>
      </c>
      <c r="E71" s="50">
        <f t="shared" si="6"/>
        <v>365.86327280000006</v>
      </c>
      <c r="F71" s="50">
        <f t="shared" si="6"/>
        <v>0</v>
      </c>
      <c r="G71" s="50">
        <f t="shared" si="6"/>
        <v>8780.7185472000001</v>
      </c>
      <c r="H71" s="25"/>
      <c r="I71" s="13"/>
      <c r="J71" s="40"/>
      <c r="K71" s="13"/>
      <c r="L71" s="13">
        <f t="shared" si="4"/>
        <v>0</v>
      </c>
      <c r="M71" s="27">
        <f t="shared" si="5"/>
        <v>8780.7185472000001</v>
      </c>
    </row>
    <row r="72" spans="1:13" x14ac:dyDescent="0.2">
      <c r="A72" s="25" t="s">
        <v>36</v>
      </c>
      <c r="B72" s="49">
        <v>0.67934000000000005</v>
      </c>
      <c r="C72" s="49">
        <v>0.20216999999999999</v>
      </c>
      <c r="D72" s="49">
        <v>0.11849</v>
      </c>
      <c r="E72" s="50">
        <f t="shared" si="6"/>
        <v>40142.022028687607</v>
      </c>
      <c r="F72" s="50">
        <f t="shared" si="6"/>
        <v>11946.172157593801</v>
      </c>
      <c r="G72" s="50">
        <f t="shared" si="6"/>
        <v>7001.5429537186001</v>
      </c>
      <c r="H72" s="25"/>
      <c r="I72" s="13"/>
      <c r="J72" s="40"/>
      <c r="K72" s="13"/>
      <c r="L72" s="13">
        <f t="shared" si="4"/>
        <v>11946.172157593801</v>
      </c>
      <c r="M72" s="27">
        <f t="shared" si="5"/>
        <v>7001.5429537186001</v>
      </c>
    </row>
    <row r="73" spans="1:13" x14ac:dyDescent="0.2">
      <c r="A73" s="25" t="s">
        <v>37</v>
      </c>
      <c r="B73" s="49">
        <v>0.67934000000000005</v>
      </c>
      <c r="C73" s="49">
        <v>0.20216999999999999</v>
      </c>
      <c r="D73" s="49">
        <v>0.11849</v>
      </c>
      <c r="E73" s="50">
        <f t="shared" si="6"/>
        <v>1854996.1942669554</v>
      </c>
      <c r="F73" s="50">
        <f t="shared" si="6"/>
        <v>552042.54216585262</v>
      </c>
      <c r="G73" s="50">
        <f t="shared" si="6"/>
        <v>323547.11787719186</v>
      </c>
      <c r="H73" s="25"/>
      <c r="I73" s="13"/>
      <c r="J73" s="40"/>
      <c r="K73" s="13"/>
      <c r="L73" s="13">
        <f t="shared" si="4"/>
        <v>552042.54216585262</v>
      </c>
      <c r="M73" s="27">
        <f t="shared" si="5"/>
        <v>323547.11787719186</v>
      </c>
    </row>
    <row r="74" spans="1:13" x14ac:dyDescent="0.2">
      <c r="A74" s="25" t="s">
        <v>38</v>
      </c>
      <c r="B74" s="49">
        <v>0.67934000000000005</v>
      </c>
      <c r="C74" s="49">
        <v>0.20216999999999999</v>
      </c>
      <c r="D74" s="49">
        <v>0.11849</v>
      </c>
      <c r="E74" s="50">
        <f t="shared" si="6"/>
        <v>1409110.2087995301</v>
      </c>
      <c r="F74" s="50">
        <f t="shared" si="6"/>
        <v>419347.91255189001</v>
      </c>
      <c r="G74" s="50">
        <f t="shared" si="6"/>
        <v>245776.00117857964</v>
      </c>
      <c r="H74" s="25"/>
      <c r="I74" s="13"/>
      <c r="J74" s="40"/>
      <c r="K74" s="13"/>
      <c r="L74" s="13">
        <f t="shared" si="4"/>
        <v>419347.91255189001</v>
      </c>
      <c r="M74" s="27">
        <f t="shared" si="5"/>
        <v>245776.00117857964</v>
      </c>
    </row>
    <row r="75" spans="1:13" x14ac:dyDescent="0.2">
      <c r="A75" s="25" t="s">
        <v>39</v>
      </c>
      <c r="B75" s="49">
        <v>0.67934000000000005</v>
      </c>
      <c r="C75" s="49">
        <v>0.20216999999999999</v>
      </c>
      <c r="D75" s="49">
        <v>0.11849</v>
      </c>
      <c r="E75" s="50">
        <f t="shared" si="6"/>
        <v>331.94918541220005</v>
      </c>
      <c r="F75" s="50">
        <f t="shared" si="6"/>
        <v>98.787303581100005</v>
      </c>
      <c r="G75" s="50">
        <f t="shared" si="6"/>
        <v>57.898341006700001</v>
      </c>
      <c r="H75" s="25"/>
      <c r="I75" s="13"/>
      <c r="J75" s="40"/>
      <c r="K75" s="13"/>
      <c r="L75" s="13">
        <f t="shared" si="4"/>
        <v>98.787303581100005</v>
      </c>
      <c r="M75" s="27">
        <f t="shared" si="5"/>
        <v>57.898341006700001</v>
      </c>
    </row>
    <row r="76" spans="1:13" x14ac:dyDescent="0.2">
      <c r="A76" s="25" t="s">
        <v>26</v>
      </c>
      <c r="B76" s="52"/>
      <c r="C76" s="52"/>
      <c r="D76" s="52"/>
      <c r="E76" s="50">
        <f t="shared" si="6"/>
        <v>0</v>
      </c>
      <c r="F76" s="50">
        <f t="shared" si="6"/>
        <v>0</v>
      </c>
      <c r="G76" s="50">
        <f t="shared" si="6"/>
        <v>0</v>
      </c>
      <c r="H76" s="25"/>
      <c r="I76" s="13"/>
      <c r="J76" s="40"/>
      <c r="K76" s="13"/>
      <c r="L76" s="13">
        <f t="shared" si="4"/>
        <v>0</v>
      </c>
      <c r="M76" s="27">
        <f t="shared" si="5"/>
        <v>0</v>
      </c>
    </row>
    <row r="77" spans="1:13" x14ac:dyDescent="0.2">
      <c r="A77" s="25" t="s">
        <v>40</v>
      </c>
      <c r="B77" s="49">
        <v>0.67934000000000005</v>
      </c>
      <c r="C77" s="49">
        <v>0.20216999999999999</v>
      </c>
      <c r="D77" s="49">
        <v>0.11849</v>
      </c>
      <c r="E77" s="50">
        <f t="shared" si="6"/>
        <v>84412.002311172211</v>
      </c>
      <c r="F77" s="50">
        <f t="shared" si="6"/>
        <v>25120.815066461098</v>
      </c>
      <c r="G77" s="50">
        <f t="shared" si="6"/>
        <v>14723.0814523667</v>
      </c>
      <c r="H77" s="25"/>
      <c r="I77" s="13"/>
      <c r="J77" s="40"/>
      <c r="K77" s="13"/>
      <c r="L77" s="13">
        <f t="shared" si="4"/>
        <v>25120.815066461098</v>
      </c>
      <c r="M77" s="27">
        <f t="shared" si="5"/>
        <v>14723.0814523667</v>
      </c>
    </row>
    <row r="78" spans="1:13" x14ac:dyDescent="0.2">
      <c r="A78" s="25" t="s">
        <v>41</v>
      </c>
      <c r="B78" s="49">
        <v>0.67934000000000005</v>
      </c>
      <c r="C78" s="49">
        <v>0.20216999999999999</v>
      </c>
      <c r="D78" s="49">
        <v>0.11849</v>
      </c>
      <c r="E78" s="50">
        <f t="shared" si="6"/>
        <v>79418.259962029406</v>
      </c>
      <c r="F78" s="50">
        <f t="shared" si="6"/>
        <v>23634.6889871397</v>
      </c>
      <c r="G78" s="50">
        <f t="shared" si="6"/>
        <v>13852.0764608309</v>
      </c>
      <c r="H78" s="25"/>
      <c r="I78" s="13"/>
      <c r="J78" s="40"/>
      <c r="K78" s="13"/>
      <c r="L78" s="13">
        <f t="shared" si="4"/>
        <v>23634.6889871397</v>
      </c>
      <c r="M78" s="27">
        <f t="shared" si="5"/>
        <v>13852.0764608309</v>
      </c>
    </row>
    <row r="79" spans="1:13" x14ac:dyDescent="0.2">
      <c r="A79" s="25" t="s">
        <v>42</v>
      </c>
      <c r="B79" s="49">
        <v>0.67934000000000005</v>
      </c>
      <c r="C79" s="49">
        <v>0.20216999999999999</v>
      </c>
      <c r="D79" s="49">
        <v>0.11849</v>
      </c>
      <c r="E79" s="50">
        <f t="shared" si="6"/>
        <v>234558.49328301786</v>
      </c>
      <c r="F79" s="50">
        <f t="shared" si="6"/>
        <v>69804.06068688391</v>
      </c>
      <c r="G79" s="50">
        <f t="shared" si="6"/>
        <v>40911.525700098304</v>
      </c>
      <c r="H79" s="25"/>
      <c r="I79" s="13"/>
      <c r="J79" s="40"/>
      <c r="K79" s="13"/>
      <c r="L79" s="13">
        <f t="shared" si="4"/>
        <v>69804.06068688391</v>
      </c>
      <c r="M79" s="27">
        <f t="shared" si="5"/>
        <v>40911.525700098304</v>
      </c>
    </row>
    <row r="80" spans="1:13" x14ac:dyDescent="0.2">
      <c r="A80" s="25" t="s">
        <v>43</v>
      </c>
      <c r="B80" s="49">
        <v>0.67934000000000005</v>
      </c>
      <c r="C80" s="49">
        <v>0.20216999999999999</v>
      </c>
      <c r="D80" s="49">
        <v>0.11849</v>
      </c>
      <c r="E80" s="50">
        <f t="shared" si="6"/>
        <v>274909.69311254728</v>
      </c>
      <c r="F80" s="50">
        <f t="shared" si="6"/>
        <v>81812.483670273607</v>
      </c>
      <c r="G80" s="50">
        <f t="shared" si="6"/>
        <v>47949.553297179205</v>
      </c>
      <c r="H80" s="25"/>
      <c r="I80" s="13"/>
      <c r="J80" s="40"/>
      <c r="K80" s="13"/>
      <c r="L80" s="13">
        <f t="shared" si="4"/>
        <v>81812.483670273607</v>
      </c>
      <c r="M80" s="27">
        <f t="shared" si="5"/>
        <v>47949.553297179205</v>
      </c>
    </row>
    <row r="81" spans="1:31" x14ac:dyDescent="0.2">
      <c r="A81" s="25" t="s">
        <v>44</v>
      </c>
      <c r="B81" s="49">
        <v>0.67934000000000005</v>
      </c>
      <c r="C81" s="49">
        <v>0.20216999999999999</v>
      </c>
      <c r="D81" s="49">
        <v>0.11849</v>
      </c>
      <c r="E81" s="50">
        <f t="shared" si="6"/>
        <v>928288.02217406163</v>
      </c>
      <c r="F81" s="50">
        <f t="shared" si="6"/>
        <v>276256.35093315574</v>
      </c>
      <c r="G81" s="50">
        <f t="shared" si="6"/>
        <v>161911.33710278291</v>
      </c>
      <c r="H81" s="25"/>
      <c r="I81" s="13"/>
      <c r="J81" s="40"/>
      <c r="K81" s="13"/>
      <c r="L81" s="13">
        <f t="shared" si="4"/>
        <v>276256.35093315574</v>
      </c>
      <c r="M81" s="27">
        <f t="shared" si="5"/>
        <v>161911.33710278291</v>
      </c>
    </row>
    <row r="82" spans="1:31" x14ac:dyDescent="0.2">
      <c r="A82" s="25" t="s">
        <v>45</v>
      </c>
      <c r="B82" s="49">
        <v>0.67934000000000005</v>
      </c>
      <c r="C82" s="49">
        <v>0.20216999999999999</v>
      </c>
      <c r="D82" s="49">
        <v>0.11849</v>
      </c>
      <c r="E82" s="50">
        <f t="shared" si="6"/>
        <v>208412.88487112478</v>
      </c>
      <c r="F82" s="50">
        <f t="shared" si="6"/>
        <v>62023.188586562384</v>
      </c>
      <c r="G82" s="50">
        <f t="shared" si="6"/>
        <v>36351.227262312794</v>
      </c>
      <c r="H82" s="25"/>
      <c r="I82" s="13"/>
      <c r="J82" s="40"/>
      <c r="K82" s="13"/>
      <c r="L82" s="13">
        <f t="shared" si="4"/>
        <v>62023.188586562384</v>
      </c>
      <c r="M82" s="27">
        <f t="shared" si="5"/>
        <v>36351.227262312794</v>
      </c>
    </row>
    <row r="83" spans="1:31" x14ac:dyDescent="0.2">
      <c r="A83" s="25" t="s">
        <v>61</v>
      </c>
      <c r="B83" s="49">
        <v>0.67934000000000005</v>
      </c>
      <c r="C83" s="49">
        <v>0.20216999999999999</v>
      </c>
      <c r="D83" s="49">
        <v>0.11849</v>
      </c>
      <c r="E83" s="50">
        <f t="shared" si="6"/>
        <v>12066.316436009402</v>
      </c>
      <c r="F83" s="50">
        <f t="shared" si="6"/>
        <v>3590.9076366296999</v>
      </c>
      <c r="G83" s="50">
        <f t="shared" si="6"/>
        <v>2104.5983373609001</v>
      </c>
      <c r="H83" s="25"/>
      <c r="I83" s="13"/>
      <c r="J83" s="40"/>
      <c r="K83" s="13"/>
      <c r="L83" s="13">
        <f t="shared" si="4"/>
        <v>3590.9076366296999</v>
      </c>
      <c r="M83" s="27">
        <f t="shared" si="5"/>
        <v>2104.5983373609001</v>
      </c>
    </row>
    <row r="84" spans="1:31" x14ac:dyDescent="0.2">
      <c r="A84" s="25" t="s">
        <v>62</v>
      </c>
      <c r="B84" s="49">
        <v>0.49</v>
      </c>
      <c r="C84" s="49">
        <v>7.0000000000000007E-2</v>
      </c>
      <c r="D84" s="49">
        <v>0.44</v>
      </c>
      <c r="E84" s="50">
        <f t="shared" si="6"/>
        <v>4183.2158185999997</v>
      </c>
      <c r="F84" s="50">
        <f t="shared" si="6"/>
        <v>597.60225979999996</v>
      </c>
      <c r="G84" s="50">
        <f t="shared" si="6"/>
        <v>3756.3570615999997</v>
      </c>
      <c r="H84" s="25"/>
      <c r="I84" s="13"/>
      <c r="J84" s="40"/>
      <c r="K84" s="13"/>
      <c r="L84" s="13">
        <f t="shared" si="4"/>
        <v>597.60225979999996</v>
      </c>
      <c r="M84" s="27">
        <f t="shared" si="5"/>
        <v>3756.3570615999997</v>
      </c>
    </row>
    <row r="85" spans="1:31" x14ac:dyDescent="0.2">
      <c r="A85" s="25" t="s">
        <v>63</v>
      </c>
      <c r="B85" s="49">
        <v>0.61</v>
      </c>
      <c r="C85" s="49">
        <v>0.2</v>
      </c>
      <c r="D85" s="49">
        <v>0.19</v>
      </c>
      <c r="E85" s="50">
        <f t="shared" ref="E85:G85" si="7">B85*$H43</f>
        <v>27667.727964899997</v>
      </c>
      <c r="F85" s="50">
        <f t="shared" si="7"/>
        <v>9071.3862179999996</v>
      </c>
      <c r="G85" s="50">
        <f t="shared" si="7"/>
        <v>8617.8169070999993</v>
      </c>
      <c r="H85" s="25"/>
      <c r="I85" s="13"/>
      <c r="J85" s="40"/>
      <c r="K85" s="13"/>
      <c r="L85" s="13">
        <f t="shared" si="4"/>
        <v>9071.3862179999996</v>
      </c>
      <c r="M85" s="27">
        <f t="shared" si="5"/>
        <v>8617.8169070999993</v>
      </c>
    </row>
    <row r="86" spans="1:31" x14ac:dyDescent="0.2">
      <c r="A86" s="25"/>
      <c r="E86" s="50"/>
      <c r="F86" s="50"/>
      <c r="G86" s="50"/>
      <c r="H86" s="25"/>
      <c r="L86" s="13"/>
      <c r="M86" s="27"/>
    </row>
    <row r="87" spans="1:31" x14ac:dyDescent="0.2">
      <c r="A87" s="53" t="s">
        <v>49</v>
      </c>
      <c r="B87" s="54"/>
      <c r="C87" s="54"/>
      <c r="D87" s="54"/>
      <c r="E87" s="34">
        <f t="shared" ref="E87:K87" si="8">SUM(E53:E85)</f>
        <v>67903541.250946075</v>
      </c>
      <c r="F87" s="34">
        <f t="shared" si="8"/>
        <v>20188696.527004696</v>
      </c>
      <c r="G87" s="34">
        <f t="shared" si="8"/>
        <v>13429835.341139218</v>
      </c>
      <c r="H87" s="55">
        <f t="shared" si="8"/>
        <v>-244656</v>
      </c>
      <c r="I87" s="34">
        <f t="shared" si="8"/>
        <v>-127158</v>
      </c>
      <c r="J87" s="34">
        <f t="shared" si="8"/>
        <v>-554363.1143501359</v>
      </c>
      <c r="K87" s="34">
        <f t="shared" si="8"/>
        <v>-209007.51058853522</v>
      </c>
      <c r="L87" s="56">
        <f>SUM(L53:L85)</f>
        <v>19389677.412654556</v>
      </c>
      <c r="M87" s="35">
        <f>SUM(M53:M85)</f>
        <v>13093669.83055068</v>
      </c>
    </row>
    <row r="88" spans="1:31" x14ac:dyDescent="0.2">
      <c r="A88" s="2" t="s">
        <v>50</v>
      </c>
      <c r="E88" s="13">
        <f t="shared" ref="E88:K88" si="9">E53+E54+E55+E56+E57+E58+E59+E60+E62+E63+E65+E66+E67+E68+E72+E73+E74+E75+E77+E78+E79+E80+E81+E82+E83</f>
        <v>67774765.130323946</v>
      </c>
      <c r="F88" s="13">
        <f t="shared" si="9"/>
        <v>20169612.074068353</v>
      </c>
      <c r="G88" s="13">
        <f t="shared" si="9"/>
        <v>11821226.367197696</v>
      </c>
      <c r="H88" s="13">
        <f t="shared" si="9"/>
        <v>-244656</v>
      </c>
      <c r="I88" s="13">
        <f t="shared" si="9"/>
        <v>-127158</v>
      </c>
      <c r="J88" s="13">
        <f t="shared" si="9"/>
        <v>-554363.1143501359</v>
      </c>
      <c r="K88" s="13">
        <f t="shared" si="9"/>
        <v>-209007.51058853522</v>
      </c>
      <c r="L88" s="13">
        <f>L53+L54+L55+L56+L57+L58+L59+L60+L62+L63+L65+L66+L67+L68+L72+L73+L74+L75+L77+L78+L79+L80+L81+L82+L83</f>
        <v>19370592.959718212</v>
      </c>
      <c r="M88" s="13">
        <f>M53+M54+M55+M56+M57+M58+M59+M60+M62+M63+M65+M66+M67+M68+M72+M73+M74+M75+M77+M78+M79+M80+M81+M82+M83</f>
        <v>11485060.856609162</v>
      </c>
    </row>
    <row r="89" spans="1:31" x14ac:dyDescent="0.2">
      <c r="A89" s="2" t="s">
        <v>64</v>
      </c>
      <c r="F89" s="12"/>
      <c r="G89" s="12"/>
      <c r="H89" s="50"/>
      <c r="K89" s="13"/>
      <c r="L89" s="9">
        <f>L88-L66</f>
        <v>19370505.627807561</v>
      </c>
      <c r="M89" s="9">
        <f>M88-M66</f>
        <v>11485009.672169864</v>
      </c>
    </row>
    <row r="90" spans="1:31" ht="12.75" x14ac:dyDescent="0.2">
      <c r="A90" s="3"/>
      <c r="B90" s="3"/>
      <c r="F90" s="12"/>
      <c r="G90" s="12"/>
      <c r="H90" s="12"/>
      <c r="K90" s="13"/>
      <c r="L90" s="13"/>
      <c r="M90" s="13"/>
      <c r="N90" s="13"/>
      <c r="O90" s="13"/>
      <c r="P90" s="57"/>
      <c r="Q90" s="9"/>
      <c r="R90" s="9"/>
      <c r="S90" s="13"/>
      <c r="T90" s="13"/>
      <c r="V90" s="58"/>
      <c r="W90" s="58"/>
      <c r="Z90" s="58"/>
      <c r="AA90" s="58"/>
      <c r="AD90" s="58"/>
      <c r="AE90" s="58"/>
    </row>
    <row r="91" spans="1:31" ht="12.75" x14ac:dyDescent="0.2">
      <c r="A91" s="3"/>
      <c r="B91" s="3"/>
      <c r="F91" s="59"/>
      <c r="G91" s="13"/>
      <c r="H91" s="13"/>
      <c r="I91" s="13"/>
      <c r="L91" s="13"/>
      <c r="P91" s="13"/>
      <c r="R91" s="60"/>
      <c r="S91" s="61"/>
    </row>
    <row r="92" spans="1:31" ht="12.75" x14ac:dyDescent="0.2">
      <c r="A92" s="3"/>
      <c r="B92" s="3"/>
      <c r="G92" s="13"/>
      <c r="H92" s="13"/>
      <c r="I92" s="13"/>
      <c r="Q92" s="13"/>
      <c r="R92" s="60"/>
      <c r="S92" s="62"/>
    </row>
    <row r="93" spans="1:31" x14ac:dyDescent="0.2">
      <c r="G93" s="1" t="s">
        <v>65</v>
      </c>
      <c r="Q93" s="13"/>
      <c r="R93" s="60"/>
      <c r="S93" s="62"/>
    </row>
    <row r="94" spans="1:31" x14ac:dyDescent="0.2">
      <c r="Q94" s="13"/>
      <c r="R94" s="60"/>
      <c r="S94" s="62"/>
    </row>
    <row r="95" spans="1:31" x14ac:dyDescent="0.2">
      <c r="A95" s="1" t="s">
        <v>65</v>
      </c>
      <c r="G95" s="18" t="s">
        <v>66</v>
      </c>
      <c r="H95" s="18" t="s">
        <v>67</v>
      </c>
      <c r="I95" s="18" t="s">
        <v>68</v>
      </c>
      <c r="J95" s="18" t="s">
        <v>69</v>
      </c>
      <c r="K95" s="18" t="s">
        <v>70</v>
      </c>
      <c r="L95" s="18" t="s">
        <v>71</v>
      </c>
      <c r="M95" s="18" t="s">
        <v>72</v>
      </c>
      <c r="N95" s="18" t="s">
        <v>73</v>
      </c>
      <c r="O95" s="18" t="s">
        <v>74</v>
      </c>
      <c r="P95" s="63" t="s">
        <v>49</v>
      </c>
      <c r="Q95" s="13"/>
      <c r="R95" s="60"/>
      <c r="S95" s="62"/>
    </row>
    <row r="96" spans="1:31" x14ac:dyDescent="0.2">
      <c r="E96" s="60" t="s">
        <v>75</v>
      </c>
      <c r="G96" s="2" t="s">
        <v>76</v>
      </c>
      <c r="Q96" s="13"/>
      <c r="R96" s="60"/>
      <c r="S96" s="62"/>
    </row>
    <row r="97" spans="1:19" x14ac:dyDescent="0.2">
      <c r="A97" s="2" t="s">
        <v>76</v>
      </c>
      <c r="B97" s="64">
        <v>0.17235</v>
      </c>
      <c r="C97" s="65" t="s">
        <v>77</v>
      </c>
      <c r="D97" s="65"/>
      <c r="E97" s="13">
        <f>$M$88*B97</f>
        <v>1979450.2386365891</v>
      </c>
      <c r="G97" s="13">
        <f t="shared" ref="G97:O98" si="10">$E97*B213</f>
        <v>65635.736681462688</v>
      </c>
      <c r="H97" s="13">
        <f t="shared" si="10"/>
        <v>124738.56842366909</v>
      </c>
      <c r="I97" s="13">
        <f t="shared" si="10"/>
        <v>374976.54698338301</v>
      </c>
      <c r="J97" s="13">
        <f t="shared" si="10"/>
        <v>331734.96977903281</v>
      </c>
      <c r="K97" s="13">
        <f t="shared" si="10"/>
        <v>124154.68727278445</v>
      </c>
      <c r="L97" s="13">
        <f t="shared" si="10"/>
        <v>276620.18156797322</v>
      </c>
      <c r="M97" s="13">
        <f t="shared" si="10"/>
        <v>168456.69731554342</v>
      </c>
      <c r="N97" s="13">
        <f t="shared" si="10"/>
        <v>88528.845110147711</v>
      </c>
      <c r="O97" s="13">
        <f t="shared" si="10"/>
        <v>424604.00550259271</v>
      </c>
      <c r="P97" s="13">
        <f>SUM(G97:O97)</f>
        <v>1979450.2386365891</v>
      </c>
      <c r="Q97" s="13"/>
      <c r="R97" s="60"/>
      <c r="S97" s="62"/>
    </row>
    <row r="98" spans="1:19" ht="12.75" x14ac:dyDescent="0.2">
      <c r="B98" s="64">
        <v>0.58514999999999995</v>
      </c>
      <c r="C98" s="65" t="s">
        <v>78</v>
      </c>
      <c r="D98" s="3"/>
      <c r="E98" s="13">
        <f>$M$88*B98</f>
        <v>6720483.3602448506</v>
      </c>
      <c r="G98" s="13">
        <f t="shared" si="10"/>
        <v>193185.73798154481</v>
      </c>
      <c r="H98" s="13">
        <f t="shared" si="10"/>
        <v>415012.21346563491</v>
      </c>
      <c r="I98" s="13">
        <f t="shared" si="10"/>
        <v>1144382.8958976525</v>
      </c>
      <c r="J98" s="13">
        <f t="shared" si="10"/>
        <v>1057922.7898685667</v>
      </c>
      <c r="K98" s="13">
        <f t="shared" si="10"/>
        <v>410042.40561178874</v>
      </c>
      <c r="L98" s="13">
        <f t="shared" si="10"/>
        <v>897331.76978830132</v>
      </c>
      <c r="M98" s="13">
        <f t="shared" si="10"/>
        <v>531248.58304948476</v>
      </c>
      <c r="N98" s="13">
        <f t="shared" si="10"/>
        <v>286828.50304732227</v>
      </c>
      <c r="O98" s="13">
        <f t="shared" si="10"/>
        <v>1784528.4615345539</v>
      </c>
      <c r="P98" s="13">
        <f>SUM(G98:O98)</f>
        <v>6720483.3602448497</v>
      </c>
      <c r="Q98" s="13"/>
      <c r="R98" s="60"/>
      <c r="S98" s="62"/>
    </row>
    <row r="99" spans="1:19" x14ac:dyDescent="0.2">
      <c r="B99" s="64">
        <v>0.24249999999999999</v>
      </c>
      <c r="C99" s="65" t="s">
        <v>79</v>
      </c>
      <c r="D99" s="65"/>
      <c r="E99" s="13">
        <f>$M$88*B99</f>
        <v>2785127.2577277217</v>
      </c>
      <c r="G99" s="13">
        <f t="shared" ref="G99:O99" si="11">$E99*B222</f>
        <v>37209.300163242362</v>
      </c>
      <c r="H99" s="13">
        <f t="shared" si="11"/>
        <v>159170.02277913928</v>
      </c>
      <c r="I99" s="13">
        <f t="shared" si="11"/>
        <v>369085.06419407768</v>
      </c>
      <c r="J99" s="13">
        <f t="shared" si="11"/>
        <v>444311.35142530344</v>
      </c>
      <c r="K99" s="13">
        <f t="shared" si="11"/>
        <v>236067.3863650017</v>
      </c>
      <c r="L99" s="13">
        <f t="shared" si="11"/>
        <v>262748.90549403324</v>
      </c>
      <c r="M99" s="13">
        <f t="shared" si="11"/>
        <v>279320.4126775132</v>
      </c>
      <c r="N99" s="13">
        <f t="shared" si="11"/>
        <v>157081.1773358435</v>
      </c>
      <c r="O99" s="13">
        <f t="shared" si="11"/>
        <v>840133.63729356718</v>
      </c>
      <c r="P99" s="13">
        <f>SUM(G99:O99)</f>
        <v>2785127.2577277217</v>
      </c>
      <c r="Q99" s="13"/>
      <c r="R99" s="60"/>
      <c r="S99" s="62"/>
    </row>
    <row r="100" spans="1:19" x14ac:dyDescent="0.2">
      <c r="A100" s="52"/>
      <c r="B100" s="64"/>
      <c r="C100" s="65"/>
      <c r="D100" s="65"/>
      <c r="E100" s="13"/>
      <c r="F100" s="52"/>
      <c r="G100" s="13">
        <f t="shared" ref="G100:O100" si="12">SUM(G97:G99)</f>
        <v>296030.77482624986</v>
      </c>
      <c r="H100" s="13">
        <f t="shared" si="12"/>
        <v>698920.80466844328</v>
      </c>
      <c r="I100" s="13">
        <f t="shared" si="12"/>
        <v>1888444.5070751132</v>
      </c>
      <c r="J100" s="13">
        <f t="shared" si="12"/>
        <v>1833969.1110729028</v>
      </c>
      <c r="K100" s="13">
        <f t="shared" si="12"/>
        <v>770264.47924957483</v>
      </c>
      <c r="L100" s="13">
        <f t="shared" si="12"/>
        <v>1436700.8568503079</v>
      </c>
      <c r="M100" s="13">
        <f t="shared" si="12"/>
        <v>979025.69304254139</v>
      </c>
      <c r="N100" s="13">
        <f t="shared" si="12"/>
        <v>532438.52549331356</v>
      </c>
      <c r="O100" s="13">
        <f t="shared" si="12"/>
        <v>3049266.1043307139</v>
      </c>
      <c r="P100" s="13">
        <f>SUM(G100:O100)</f>
        <v>11485060.856609162</v>
      </c>
      <c r="Q100" s="13"/>
      <c r="R100" s="60"/>
      <c r="S100" s="62"/>
    </row>
    <row r="101" spans="1:19" x14ac:dyDescent="0.2">
      <c r="A101" s="52"/>
      <c r="B101" s="64"/>
      <c r="C101" s="65"/>
      <c r="D101" s="65"/>
      <c r="E101" s="13"/>
      <c r="F101" s="52"/>
      <c r="G101" s="13"/>
      <c r="H101" s="13"/>
      <c r="I101" s="13"/>
      <c r="J101" s="13"/>
      <c r="K101" s="13"/>
      <c r="L101" s="13"/>
      <c r="M101" s="13"/>
      <c r="N101" s="13"/>
      <c r="O101" s="13"/>
      <c r="P101" s="37"/>
      <c r="Q101" s="13"/>
      <c r="R101" s="60"/>
      <c r="S101" s="62"/>
    </row>
    <row r="102" spans="1:19" x14ac:dyDescent="0.2">
      <c r="A102" s="1" t="s">
        <v>80</v>
      </c>
      <c r="B102" s="64"/>
      <c r="C102" s="65"/>
      <c r="D102" s="65"/>
      <c r="E102" s="13"/>
      <c r="G102" s="18" t="s">
        <v>66</v>
      </c>
      <c r="H102" s="18" t="s">
        <v>67</v>
      </c>
      <c r="I102" s="18" t="s">
        <v>68</v>
      </c>
      <c r="J102" s="18" t="s">
        <v>69</v>
      </c>
      <c r="K102" s="18" t="s">
        <v>70</v>
      </c>
      <c r="L102" s="18" t="s">
        <v>71</v>
      </c>
      <c r="M102" s="18" t="s">
        <v>72</v>
      </c>
      <c r="N102" s="18" t="s">
        <v>73</v>
      </c>
      <c r="O102" s="18" t="s">
        <v>74</v>
      </c>
      <c r="P102" s="63" t="s">
        <v>49</v>
      </c>
      <c r="Q102" s="13"/>
      <c r="R102" s="60"/>
      <c r="S102" s="62"/>
    </row>
    <row r="103" spans="1:19" x14ac:dyDescent="0.2">
      <c r="B103" s="64"/>
      <c r="C103" s="65"/>
      <c r="D103" s="65"/>
      <c r="E103" s="13"/>
      <c r="G103" s="1" t="s">
        <v>80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60"/>
      <c r="S103" s="62"/>
    </row>
    <row r="104" spans="1:19" x14ac:dyDescent="0.2">
      <c r="A104" s="2" t="s">
        <v>16</v>
      </c>
      <c r="B104" s="64"/>
      <c r="C104" s="65"/>
      <c r="D104" s="65"/>
      <c r="E104" s="13">
        <f t="shared" ref="E104:E111" si="13">M53</f>
        <v>674723.92741774651</v>
      </c>
      <c r="G104" s="13">
        <f t="shared" ref="G104:O111" si="14">$E104*$B$97*B$213+$E104*$B$98*B$214+$E104*$B$99*B$222</f>
        <v>17391.204933175832</v>
      </c>
      <c r="H104" s="13">
        <f t="shared" si="14"/>
        <v>41060.173399820553</v>
      </c>
      <c r="I104" s="13">
        <f t="shared" si="14"/>
        <v>110942.26756238347</v>
      </c>
      <c r="J104" s="13">
        <f t="shared" si="14"/>
        <v>107741.94902710145</v>
      </c>
      <c r="K104" s="13">
        <f t="shared" si="14"/>
        <v>45251.468936760939</v>
      </c>
      <c r="L104" s="13">
        <f t="shared" si="14"/>
        <v>84403.24842516151</v>
      </c>
      <c r="M104" s="13">
        <f t="shared" si="14"/>
        <v>57515.764948900003</v>
      </c>
      <c r="N104" s="13">
        <f t="shared" si="14"/>
        <v>31279.678663838335</v>
      </c>
      <c r="O104" s="13">
        <f t="shared" si="14"/>
        <v>179138.17152060434</v>
      </c>
      <c r="P104" s="13">
        <f>SUM(G104:O104)</f>
        <v>674723.92741774651</v>
      </c>
      <c r="Q104" s="13"/>
      <c r="R104" s="60"/>
      <c r="S104" s="62"/>
    </row>
    <row r="105" spans="1:19" x14ac:dyDescent="0.2">
      <c r="A105" s="2" t="s">
        <v>18</v>
      </c>
      <c r="B105" s="64"/>
      <c r="C105" s="65"/>
      <c r="D105" s="65"/>
      <c r="E105" s="13">
        <f t="shared" si="13"/>
        <v>3798033.6574119576</v>
      </c>
      <c r="G105" s="13">
        <f t="shared" si="14"/>
        <v>97895.419141190767</v>
      </c>
      <c r="H105" s="13">
        <f t="shared" si="14"/>
        <v>231128.48709622904</v>
      </c>
      <c r="I105" s="13">
        <f t="shared" si="14"/>
        <v>624496.10738445655</v>
      </c>
      <c r="J105" s="13">
        <f t="shared" si="14"/>
        <v>606481.45425371779</v>
      </c>
      <c r="K105" s="13">
        <f t="shared" si="14"/>
        <v>254721.36837788587</v>
      </c>
      <c r="L105" s="13">
        <f t="shared" si="14"/>
        <v>475107.4703108783</v>
      </c>
      <c r="M105" s="13">
        <f t="shared" si="14"/>
        <v>323757.32092937717</v>
      </c>
      <c r="N105" s="13">
        <f t="shared" si="14"/>
        <v>176073.89856908753</v>
      </c>
      <c r="O105" s="13">
        <f t="shared" si="14"/>
        <v>1008372.1313491343</v>
      </c>
      <c r="P105" s="13">
        <f t="shared" ref="P105:P126" si="15">SUM(G105:O105)</f>
        <v>3798033.6574119576</v>
      </c>
      <c r="Q105" s="13"/>
      <c r="R105" s="60"/>
      <c r="S105" s="62"/>
    </row>
    <row r="106" spans="1:19" x14ac:dyDescent="0.2">
      <c r="A106" s="2" t="s">
        <v>20</v>
      </c>
      <c r="B106" s="64"/>
      <c r="C106" s="65"/>
      <c r="D106" s="65"/>
      <c r="E106" s="13">
        <f t="shared" si="13"/>
        <v>359185.57531976292</v>
      </c>
      <c r="G106" s="13">
        <f t="shared" si="14"/>
        <v>9258.1123858071132</v>
      </c>
      <c r="H106" s="13">
        <f t="shared" si="14"/>
        <v>21858.157693898705</v>
      </c>
      <c r="I106" s="13">
        <f t="shared" si="14"/>
        <v>59059.50653651842</v>
      </c>
      <c r="J106" s="13">
        <f t="shared" si="14"/>
        <v>57355.834549219726</v>
      </c>
      <c r="K106" s="13">
        <f t="shared" si="14"/>
        <v>24089.370842856752</v>
      </c>
      <c r="L106" s="13">
        <f t="shared" si="14"/>
        <v>44931.605524163497</v>
      </c>
      <c r="M106" s="13">
        <f t="shared" si="14"/>
        <v>30618.201435646217</v>
      </c>
      <c r="N106" s="13">
        <f t="shared" si="14"/>
        <v>16651.565062597743</v>
      </c>
      <c r="O106" s="13">
        <f t="shared" si="14"/>
        <v>95363.221289054694</v>
      </c>
      <c r="P106" s="13">
        <f t="shared" si="15"/>
        <v>359185.57531976292</v>
      </c>
      <c r="Q106" s="13"/>
      <c r="R106" s="60"/>
      <c r="S106" s="62"/>
    </row>
    <row r="107" spans="1:19" x14ac:dyDescent="0.2">
      <c r="A107" s="2" t="s">
        <v>21</v>
      </c>
      <c r="B107" s="64"/>
      <c r="C107" s="65"/>
      <c r="D107" s="65"/>
      <c r="E107" s="13">
        <f t="shared" si="13"/>
        <v>154639.76151167677</v>
      </c>
      <c r="G107" s="13">
        <f t="shared" si="14"/>
        <v>3985.8847062969462</v>
      </c>
      <c r="H107" s="13">
        <f t="shared" si="14"/>
        <v>9410.568032583069</v>
      </c>
      <c r="I107" s="13">
        <f t="shared" si="14"/>
        <v>25426.82288305695</v>
      </c>
      <c r="J107" s="13">
        <f t="shared" si="14"/>
        <v>24693.342899693322</v>
      </c>
      <c r="K107" s="13">
        <f t="shared" si="14"/>
        <v>10371.169718576235</v>
      </c>
      <c r="L107" s="13">
        <f t="shared" si="14"/>
        <v>19344.35355987716</v>
      </c>
      <c r="M107" s="13">
        <f t="shared" si="14"/>
        <v>13182.019806084054</v>
      </c>
      <c r="N107" s="13">
        <f t="shared" si="14"/>
        <v>7168.9795665761649</v>
      </c>
      <c r="O107" s="13">
        <f t="shared" si="14"/>
        <v>41056.620338932851</v>
      </c>
      <c r="P107" s="13">
        <f t="shared" si="15"/>
        <v>154639.76151167674</v>
      </c>
      <c r="Q107" s="13"/>
      <c r="R107" s="60"/>
      <c r="S107" s="62"/>
    </row>
    <row r="108" spans="1:19" x14ac:dyDescent="0.2">
      <c r="A108" s="2" t="s">
        <v>22</v>
      </c>
      <c r="B108" s="64"/>
      <c r="C108" s="65"/>
      <c r="D108" s="65"/>
      <c r="E108" s="13">
        <f t="shared" si="13"/>
        <v>0</v>
      </c>
      <c r="G108" s="13">
        <f t="shared" si="14"/>
        <v>0</v>
      </c>
      <c r="H108" s="13">
        <f t="shared" si="14"/>
        <v>0</v>
      </c>
      <c r="I108" s="13">
        <f t="shared" si="14"/>
        <v>0</v>
      </c>
      <c r="J108" s="13">
        <f t="shared" si="14"/>
        <v>0</v>
      </c>
      <c r="K108" s="13">
        <f t="shared" si="14"/>
        <v>0</v>
      </c>
      <c r="L108" s="13">
        <f t="shared" si="14"/>
        <v>0</v>
      </c>
      <c r="M108" s="13">
        <f t="shared" si="14"/>
        <v>0</v>
      </c>
      <c r="N108" s="13">
        <f t="shared" si="14"/>
        <v>0</v>
      </c>
      <c r="O108" s="13">
        <f t="shared" si="14"/>
        <v>0</v>
      </c>
      <c r="P108" s="13">
        <f t="shared" si="15"/>
        <v>0</v>
      </c>
      <c r="Q108" s="13"/>
      <c r="R108" s="60"/>
      <c r="S108" s="62"/>
    </row>
    <row r="109" spans="1:19" x14ac:dyDescent="0.2">
      <c r="A109" s="2" t="s">
        <v>23</v>
      </c>
      <c r="B109" s="64"/>
      <c r="C109" s="65"/>
      <c r="D109" s="65"/>
      <c r="E109" s="13">
        <f t="shared" si="13"/>
        <v>1614428.5941089981</v>
      </c>
      <c r="G109" s="13">
        <f t="shared" si="14"/>
        <v>41612.365278910744</v>
      </c>
      <c r="H109" s="13">
        <f t="shared" si="14"/>
        <v>98245.690306907069</v>
      </c>
      <c r="I109" s="13">
        <f t="shared" si="14"/>
        <v>265454.30178157956</v>
      </c>
      <c r="J109" s="13">
        <f t="shared" si="14"/>
        <v>257796.82063460158</v>
      </c>
      <c r="K109" s="13">
        <f t="shared" si="14"/>
        <v>108274.30658422573</v>
      </c>
      <c r="L109" s="13">
        <f t="shared" si="14"/>
        <v>201953.73567788198</v>
      </c>
      <c r="M109" s="13">
        <f t="shared" si="14"/>
        <v>137619.39034965661</v>
      </c>
      <c r="N109" s="13">
        <f t="shared" si="14"/>
        <v>74843.659158060458</v>
      </c>
      <c r="O109" s="13">
        <f t="shared" si="14"/>
        <v>428628.32433717418</v>
      </c>
      <c r="P109" s="13">
        <f t="shared" si="15"/>
        <v>1614428.5941089981</v>
      </c>
      <c r="Q109" s="13"/>
      <c r="R109" s="60"/>
      <c r="S109" s="62"/>
    </row>
    <row r="110" spans="1:19" x14ac:dyDescent="0.2">
      <c r="A110" s="2" t="s">
        <v>24</v>
      </c>
      <c r="B110" s="64"/>
      <c r="C110" s="65"/>
      <c r="D110" s="65"/>
      <c r="E110" s="13">
        <f t="shared" si="13"/>
        <v>3438116.6168923485</v>
      </c>
      <c r="G110" s="13">
        <f t="shared" si="14"/>
        <v>88618.45302769581</v>
      </c>
      <c r="H110" s="13">
        <f t="shared" si="14"/>
        <v>209225.81625151238</v>
      </c>
      <c r="I110" s="13">
        <f t="shared" si="14"/>
        <v>565316.32883057476</v>
      </c>
      <c r="J110" s="13">
        <f t="shared" si="14"/>
        <v>549008.81713818246</v>
      </c>
      <c r="K110" s="13">
        <f t="shared" si="14"/>
        <v>230582.94061941648</v>
      </c>
      <c r="L110" s="13">
        <f t="shared" si="14"/>
        <v>430084.36360161047</v>
      </c>
      <c r="M110" s="13">
        <f t="shared" si="14"/>
        <v>293076.76690952119</v>
      </c>
      <c r="N110" s="13">
        <f t="shared" si="14"/>
        <v>159388.42334638545</v>
      </c>
      <c r="O110" s="13">
        <f t="shared" si="14"/>
        <v>912814.70716744917</v>
      </c>
      <c r="P110" s="13">
        <f t="shared" si="15"/>
        <v>3438116.616892348</v>
      </c>
      <c r="Q110" s="13"/>
      <c r="R110" s="60"/>
      <c r="S110" s="62"/>
    </row>
    <row r="111" spans="1:19" x14ac:dyDescent="0.2">
      <c r="A111" s="2" t="s">
        <v>25</v>
      </c>
      <c r="B111" s="64"/>
      <c r="C111" s="65"/>
      <c r="D111" s="65"/>
      <c r="E111" s="13">
        <f t="shared" si="13"/>
        <v>24405.457511360702</v>
      </c>
      <c r="G111" s="13">
        <f t="shared" si="14"/>
        <v>629.05774616942347</v>
      </c>
      <c r="H111" s="13">
        <f t="shared" si="14"/>
        <v>1485.1886476792915</v>
      </c>
      <c r="I111" s="13">
        <f t="shared" si="14"/>
        <v>4012.8957743800111</v>
      </c>
      <c r="J111" s="13">
        <f t="shared" si="14"/>
        <v>3897.136965685374</v>
      </c>
      <c r="K111" s="13">
        <f t="shared" si="14"/>
        <v>1636.7921124264701</v>
      </c>
      <c r="L111" s="13">
        <f t="shared" si="14"/>
        <v>3052.9521920833572</v>
      </c>
      <c r="M111" s="13">
        <f t="shared" si="14"/>
        <v>2080.4042967112778</v>
      </c>
      <c r="N111" s="13">
        <f t="shared" si="14"/>
        <v>1131.4181068410167</v>
      </c>
      <c r="O111" s="13">
        <f t="shared" si="14"/>
        <v>6479.611669384477</v>
      </c>
      <c r="P111" s="13">
        <f>SUM(G111:O111)</f>
        <v>24405.457511360702</v>
      </c>
      <c r="Q111" s="13"/>
      <c r="R111" s="60"/>
      <c r="S111" s="62"/>
    </row>
    <row r="112" spans="1:19" x14ac:dyDescent="0.2">
      <c r="Q112" s="13"/>
      <c r="R112" s="60"/>
      <c r="S112" s="62"/>
    </row>
    <row r="113" spans="1:19" x14ac:dyDescent="0.2">
      <c r="A113" s="2" t="s">
        <v>27</v>
      </c>
      <c r="B113" s="64"/>
      <c r="C113" s="65"/>
      <c r="D113" s="65"/>
      <c r="E113" s="13">
        <f>M62</f>
        <v>242.61233565229995</v>
      </c>
      <c r="G113" s="13">
        <f t="shared" ref="G113:O114" si="16">$E113*$B$97*B$213+$E113*$B$98*B$214+$E113*$B$99*B$222</f>
        <v>6.2534033212568305</v>
      </c>
      <c r="H113" s="13">
        <f t="shared" si="16"/>
        <v>14.764119317575707</v>
      </c>
      <c r="I113" s="13">
        <f t="shared" si="16"/>
        <v>39.891815840714337</v>
      </c>
      <c r="J113" s="13">
        <f t="shared" si="16"/>
        <v>38.741068515585901</v>
      </c>
      <c r="K113" s="13">
        <f t="shared" si="16"/>
        <v>16.271194964822755</v>
      </c>
      <c r="L113" s="13">
        <f t="shared" si="16"/>
        <v>30.349107842430946</v>
      </c>
      <c r="M113" s="13">
        <f t="shared" si="16"/>
        <v>20.681101564732057</v>
      </c>
      <c r="N113" s="13">
        <f t="shared" si="16"/>
        <v>11.247319964078734</v>
      </c>
      <c r="O113" s="13">
        <f t="shared" si="16"/>
        <v>64.41320432110264</v>
      </c>
      <c r="P113" s="13">
        <f t="shared" si="15"/>
        <v>242.61233565229992</v>
      </c>
      <c r="Q113" s="13"/>
      <c r="R113" s="60"/>
      <c r="S113" s="62"/>
    </row>
    <row r="114" spans="1:19" x14ac:dyDescent="0.2">
      <c r="A114" s="2" t="s">
        <v>28</v>
      </c>
      <c r="B114" s="64"/>
      <c r="C114" s="65"/>
      <c r="D114" s="65"/>
      <c r="E114" s="13">
        <f>M63</f>
        <v>20601.172248935698</v>
      </c>
      <c r="G114" s="13">
        <f t="shared" si="16"/>
        <v>531.00119009574053</v>
      </c>
      <c r="H114" s="13">
        <f t="shared" si="16"/>
        <v>1253.6797205609555</v>
      </c>
      <c r="I114" s="13">
        <f t="shared" si="16"/>
        <v>3387.3717395605427</v>
      </c>
      <c r="J114" s="13">
        <f t="shared" si="16"/>
        <v>3289.6572363130736</v>
      </c>
      <c r="K114" s="13">
        <f t="shared" si="16"/>
        <v>1381.6514698853937</v>
      </c>
      <c r="L114" s="13">
        <f t="shared" si="16"/>
        <v>2577.0626896708582</v>
      </c>
      <c r="M114" s="13">
        <f t="shared" si="16"/>
        <v>1756.1140676844216</v>
      </c>
      <c r="N114" s="13">
        <f t="shared" si="16"/>
        <v>955.05438870574051</v>
      </c>
      <c r="O114" s="13">
        <f t="shared" si="16"/>
        <v>5469.5797464589687</v>
      </c>
      <c r="P114" s="13">
        <f t="shared" si="15"/>
        <v>20601.172248935694</v>
      </c>
      <c r="Q114" s="13"/>
      <c r="R114" s="60"/>
      <c r="S114" s="62"/>
    </row>
    <row r="115" spans="1:19" x14ac:dyDescent="0.2">
      <c r="B115" s="64"/>
      <c r="C115" s="65"/>
      <c r="D115" s="65"/>
      <c r="E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60"/>
      <c r="S115" s="62"/>
    </row>
    <row r="116" spans="1:19" x14ac:dyDescent="0.2">
      <c r="A116" s="2" t="s">
        <v>29</v>
      </c>
      <c r="B116" s="64"/>
      <c r="C116" s="65"/>
      <c r="D116" s="65"/>
      <c r="E116" s="13">
        <f t="shared" ref="E116:E126" si="17">M65</f>
        <v>489758.13035209413</v>
      </c>
      <c r="G116" s="13">
        <f t="shared" ref="G116:O119" si="18">$E116*$B$97*B$213+$E116*$B$98*B$214+$E116*$B$99*B$222</f>
        <v>12623.657864394692</v>
      </c>
      <c r="H116" s="13">
        <f t="shared" si="18"/>
        <v>29804.121269554937</v>
      </c>
      <c r="I116" s="13">
        <f t="shared" si="18"/>
        <v>80529.050965068236</v>
      </c>
      <c r="J116" s="13">
        <f t="shared" si="18"/>
        <v>78206.053426846265</v>
      </c>
      <c r="K116" s="13">
        <f t="shared" si="18"/>
        <v>32846.433810301824</v>
      </c>
      <c r="L116" s="13">
        <f t="shared" si="18"/>
        <v>61265.319732402284</v>
      </c>
      <c r="M116" s="13">
        <f t="shared" si="18"/>
        <v>41748.650614703074</v>
      </c>
      <c r="N116" s="13">
        <f t="shared" si="18"/>
        <v>22704.807578182859</v>
      </c>
      <c r="O116" s="13">
        <f t="shared" si="18"/>
        <v>130030.03509063988</v>
      </c>
      <c r="P116" s="13">
        <f t="shared" si="15"/>
        <v>489758.13035209407</v>
      </c>
      <c r="Q116" s="13"/>
      <c r="R116" s="60"/>
      <c r="S116" s="62"/>
    </row>
    <row r="117" spans="1:19" x14ac:dyDescent="0.2">
      <c r="A117" s="2" t="s">
        <v>30</v>
      </c>
      <c r="B117" s="64"/>
      <c r="C117" s="65"/>
      <c r="D117" s="65"/>
      <c r="E117" s="13">
        <f t="shared" si="17"/>
        <v>51.184439298500003</v>
      </c>
      <c r="G117" s="13">
        <f t="shared" si="18"/>
        <v>1.3192937689888411</v>
      </c>
      <c r="H117" s="13">
        <f t="shared" si="18"/>
        <v>3.1148175832629028</v>
      </c>
      <c r="I117" s="13">
        <f t="shared" si="18"/>
        <v>8.4160610420578479</v>
      </c>
      <c r="J117" s="13">
        <f t="shared" si="18"/>
        <v>8.1732854368826828</v>
      </c>
      <c r="K117" s="13">
        <f t="shared" si="18"/>
        <v>3.4327685307172628</v>
      </c>
      <c r="L117" s="13">
        <f t="shared" si="18"/>
        <v>6.4028156851463507</v>
      </c>
      <c r="M117" s="13">
        <f t="shared" si="18"/>
        <v>4.3631358843319656</v>
      </c>
      <c r="N117" s="13">
        <f t="shared" si="18"/>
        <v>2.372870960680427</v>
      </c>
      <c r="O117" s="13">
        <f t="shared" si="18"/>
        <v>13.589390406431718</v>
      </c>
      <c r="P117" s="13">
        <f t="shared" si="15"/>
        <v>51.184439298500003</v>
      </c>
      <c r="Q117" s="13"/>
      <c r="R117" s="60"/>
      <c r="S117" s="62"/>
    </row>
    <row r="118" spans="1:19" x14ac:dyDescent="0.2">
      <c r="A118" s="2" t="s">
        <v>31</v>
      </c>
      <c r="B118" s="64"/>
      <c r="C118" s="65"/>
      <c r="D118" s="65"/>
      <c r="E118" s="13">
        <f t="shared" si="17"/>
        <v>5074.5397981576998</v>
      </c>
      <c r="G118" s="13">
        <f t="shared" si="18"/>
        <v>130.79773517010159</v>
      </c>
      <c r="H118" s="13">
        <f t="shared" si="18"/>
        <v>308.80998223091206</v>
      </c>
      <c r="I118" s="13">
        <f t="shared" si="18"/>
        <v>834.38711622066523</v>
      </c>
      <c r="J118" s="13">
        <f t="shared" si="18"/>
        <v>810.31779969853824</v>
      </c>
      <c r="K118" s="13">
        <f t="shared" si="18"/>
        <v>340.33235033403173</v>
      </c>
      <c r="L118" s="13">
        <f t="shared" si="18"/>
        <v>634.78946843705489</v>
      </c>
      <c r="M118" s="13">
        <f t="shared" si="18"/>
        <v>432.57105075802605</v>
      </c>
      <c r="N118" s="13">
        <f t="shared" si="18"/>
        <v>235.25173452898213</v>
      </c>
      <c r="O118" s="13">
        <f t="shared" si="18"/>
        <v>1347.2825607793875</v>
      </c>
      <c r="P118" s="13">
        <f>SUM(G118:O118)</f>
        <v>5074.5397981576989</v>
      </c>
      <c r="Q118" s="13"/>
      <c r="R118" s="60"/>
      <c r="S118" s="62"/>
    </row>
    <row r="119" spans="1:19" x14ac:dyDescent="0.2">
      <c r="A119" s="2" t="s">
        <v>32</v>
      </c>
      <c r="B119" s="64"/>
      <c r="C119" s="65"/>
      <c r="D119" s="65"/>
      <c r="E119" s="13">
        <f t="shared" si="17"/>
        <v>11613.667297745802</v>
      </c>
      <c r="G119" s="13">
        <f t="shared" si="18"/>
        <v>299.34564314890372</v>
      </c>
      <c r="H119" s="13">
        <f t="shared" si="18"/>
        <v>706.74712082357621</v>
      </c>
      <c r="I119" s="13">
        <f t="shared" si="18"/>
        <v>1909.590770936589</v>
      </c>
      <c r="J119" s="13">
        <f t="shared" si="18"/>
        <v>1854.5053749616472</v>
      </c>
      <c r="K119" s="13">
        <f t="shared" si="18"/>
        <v>778.88968155777593</v>
      </c>
      <c r="L119" s="13">
        <f t="shared" si="18"/>
        <v>1452.7886239491781</v>
      </c>
      <c r="M119" s="13">
        <f t="shared" si="18"/>
        <v>989.98854397868399</v>
      </c>
      <c r="N119" s="13">
        <f t="shared" si="18"/>
        <v>538.40062049155904</v>
      </c>
      <c r="O119" s="13">
        <f t="shared" si="18"/>
        <v>3083.410917897887</v>
      </c>
      <c r="P119" s="13">
        <f>SUM(G119:O119)</f>
        <v>11613.6672977458</v>
      </c>
      <c r="Q119" s="13"/>
      <c r="R119" s="60"/>
      <c r="S119" s="62"/>
    </row>
    <row r="120" spans="1:19" x14ac:dyDescent="0.2">
      <c r="A120" s="2" t="s">
        <v>60</v>
      </c>
      <c r="B120" s="64"/>
      <c r="C120" s="65"/>
      <c r="D120" s="65"/>
      <c r="E120" s="13">
        <f t="shared" si="17"/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f>SUM(G120:O120)</f>
        <v>0</v>
      </c>
      <c r="Q120" s="13"/>
      <c r="R120" s="60"/>
      <c r="S120" s="62"/>
    </row>
    <row r="121" spans="1:19" x14ac:dyDescent="0.2">
      <c r="A121" s="2" t="s">
        <v>34</v>
      </c>
      <c r="B121" s="66" t="s">
        <v>81</v>
      </c>
      <c r="C121" s="65" t="s">
        <v>82</v>
      </c>
      <c r="D121" s="65"/>
      <c r="E121" s="13">
        <f t="shared" si="17"/>
        <v>1587454.0814256188</v>
      </c>
      <c r="G121" s="13">
        <f t="shared" ref="G121:O122" si="19">$E121*B215</f>
        <v>33009.241292898201</v>
      </c>
      <c r="H121" s="13">
        <f t="shared" si="19"/>
        <v>85977.114285128002</v>
      </c>
      <c r="I121" s="13">
        <f t="shared" si="19"/>
        <v>241489.2743472594</v>
      </c>
      <c r="J121" s="13">
        <f t="shared" si="19"/>
        <v>192502.58087996757</v>
      </c>
      <c r="K121" s="13">
        <f t="shared" si="19"/>
        <v>119941.9925640024</v>
      </c>
      <c r="L121" s="13">
        <f t="shared" si="19"/>
        <v>176992.78438930001</v>
      </c>
      <c r="M121" s="13">
        <f t="shared" si="19"/>
        <v>167082.0379253806</v>
      </c>
      <c r="N121" s="13">
        <f t="shared" si="19"/>
        <v>90229.628904161989</v>
      </c>
      <c r="O121" s="13">
        <f t="shared" si="19"/>
        <v>480229.42683752073</v>
      </c>
      <c r="P121" s="13">
        <f>SUM(G121:O121)</f>
        <v>1587454.0814256188</v>
      </c>
      <c r="Q121" s="13"/>
      <c r="R121" s="60"/>
      <c r="S121" s="62"/>
    </row>
    <row r="122" spans="1:19" x14ac:dyDescent="0.2">
      <c r="A122" s="2" t="s">
        <v>35</v>
      </c>
      <c r="B122" s="66" t="s">
        <v>81</v>
      </c>
      <c r="C122" s="65" t="s">
        <v>83</v>
      </c>
      <c r="D122" s="65"/>
      <c r="E122" s="13">
        <f t="shared" si="17"/>
        <v>8780.7185472000001</v>
      </c>
      <c r="G122" s="13">
        <f t="shared" si="19"/>
        <v>242.59074239999998</v>
      </c>
      <c r="H122" s="13">
        <f t="shared" si="19"/>
        <v>766.65895680000006</v>
      </c>
      <c r="I122" s="13">
        <f t="shared" si="19"/>
        <v>1552.0768896000002</v>
      </c>
      <c r="J122" s="13">
        <f t="shared" si="19"/>
        <v>1888.5175679999998</v>
      </c>
      <c r="K122" s="13">
        <f t="shared" si="19"/>
        <v>607.40460480000002</v>
      </c>
      <c r="L122" s="13">
        <f t="shared" si="19"/>
        <v>1231.5933600000001</v>
      </c>
      <c r="M122" s="13">
        <f t="shared" si="19"/>
        <v>837.50502720000009</v>
      </c>
      <c r="N122" s="13">
        <f t="shared" si="19"/>
        <v>280.6953216</v>
      </c>
      <c r="O122" s="13">
        <f t="shared" si="19"/>
        <v>1373.6760767999999</v>
      </c>
      <c r="P122" s="13">
        <f>SUM(G122:O122)</f>
        <v>8780.7185472000001</v>
      </c>
      <c r="Q122" s="13"/>
      <c r="R122" s="60"/>
      <c r="S122" s="62"/>
    </row>
    <row r="123" spans="1:19" x14ac:dyDescent="0.2">
      <c r="A123" s="2" t="s">
        <v>36</v>
      </c>
      <c r="B123" s="64"/>
      <c r="C123" s="65"/>
      <c r="D123" s="65"/>
      <c r="E123" s="13">
        <f t="shared" si="17"/>
        <v>7001.5429537186001</v>
      </c>
      <c r="G123" s="13">
        <f t="shared" ref="G123:O126" si="20">$E123*$B$97*B$213+$E123*$B$98*B$214+$E123*$B$99*B$222</f>
        <v>180.46680043282944</v>
      </c>
      <c r="H123" s="13">
        <f t="shared" si="20"/>
        <v>426.07732742814846</v>
      </c>
      <c r="I123" s="13">
        <f t="shared" si="20"/>
        <v>1151.2368542994391</v>
      </c>
      <c r="J123" s="13">
        <f t="shared" si="20"/>
        <v>1118.0274677935925</v>
      </c>
      <c r="K123" s="13">
        <f t="shared" si="20"/>
        <v>469.56998352221382</v>
      </c>
      <c r="L123" s="13">
        <f t="shared" si="20"/>
        <v>875.84409751674525</v>
      </c>
      <c r="M123" s="13">
        <f t="shared" si="20"/>
        <v>596.83536101481718</v>
      </c>
      <c r="N123" s="13">
        <f t="shared" si="20"/>
        <v>324.58610824955167</v>
      </c>
      <c r="O123" s="13">
        <f t="shared" si="20"/>
        <v>1858.8989534612617</v>
      </c>
      <c r="P123" s="13">
        <f t="shared" si="15"/>
        <v>7001.5429537185983</v>
      </c>
      <c r="Q123" s="13"/>
      <c r="R123" s="60"/>
      <c r="S123" s="62"/>
    </row>
    <row r="124" spans="1:19" x14ac:dyDescent="0.2">
      <c r="A124" s="2" t="s">
        <v>37</v>
      </c>
      <c r="B124" s="64"/>
      <c r="C124" s="65"/>
      <c r="D124" s="65"/>
      <c r="E124" s="13">
        <f t="shared" si="17"/>
        <v>323547.11787719186</v>
      </c>
      <c r="G124" s="13">
        <f t="shared" si="20"/>
        <v>8339.5208082739809</v>
      </c>
      <c r="H124" s="13">
        <f t="shared" si="20"/>
        <v>19689.387352680176</v>
      </c>
      <c r="I124" s="13">
        <f t="shared" si="20"/>
        <v>53199.611666277095</v>
      </c>
      <c r="J124" s="13">
        <f t="shared" si="20"/>
        <v>51664.978320247305</v>
      </c>
      <c r="K124" s="13">
        <f t="shared" si="20"/>
        <v>21699.219131343336</v>
      </c>
      <c r="L124" s="13">
        <f t="shared" si="20"/>
        <v>40473.483535623869</v>
      </c>
      <c r="M124" s="13">
        <f t="shared" si="20"/>
        <v>27580.257977418743</v>
      </c>
      <c r="N124" s="13">
        <f t="shared" si="20"/>
        <v>14999.393779529682</v>
      </c>
      <c r="O124" s="13">
        <f t="shared" si="20"/>
        <v>85901.265305797628</v>
      </c>
      <c r="P124" s="13">
        <f t="shared" si="15"/>
        <v>323547.11787719186</v>
      </c>
      <c r="Q124" s="13"/>
      <c r="R124" s="60"/>
      <c r="S124" s="62"/>
    </row>
    <row r="125" spans="1:19" x14ac:dyDescent="0.2">
      <c r="A125" s="2" t="s">
        <v>38</v>
      </c>
      <c r="B125" s="64"/>
      <c r="C125" s="65"/>
      <c r="D125" s="65"/>
      <c r="E125" s="13">
        <f t="shared" si="17"/>
        <v>245776.00117857964</v>
      </c>
      <c r="G125" s="13">
        <f t="shared" si="20"/>
        <v>6334.947717819321</v>
      </c>
      <c r="H125" s="13">
        <f t="shared" si="20"/>
        <v>14956.64347421148</v>
      </c>
      <c r="I125" s="13">
        <f t="shared" si="20"/>
        <v>40412.005229339797</v>
      </c>
      <c r="J125" s="13">
        <f t="shared" si="20"/>
        <v>39246.252155916751</v>
      </c>
      <c r="K125" s="13">
        <f t="shared" si="20"/>
        <v>16483.371392056688</v>
      </c>
      <c r="L125" s="13">
        <f t="shared" si="20"/>
        <v>30744.860292430221</v>
      </c>
      <c r="M125" s="13">
        <f t="shared" si="20"/>
        <v>20950.783186195855</v>
      </c>
      <c r="N125" s="13">
        <f t="shared" si="20"/>
        <v>11393.985047441967</v>
      </c>
      <c r="O125" s="13">
        <f t="shared" si="20"/>
        <v>65253.152683167522</v>
      </c>
      <c r="P125" s="13">
        <f t="shared" si="15"/>
        <v>245776.00117857958</v>
      </c>
      <c r="Q125" s="13"/>
      <c r="R125" s="60"/>
      <c r="S125" s="62"/>
    </row>
    <row r="126" spans="1:19" x14ac:dyDescent="0.2">
      <c r="A126" s="2" t="s">
        <v>39</v>
      </c>
      <c r="B126" s="64"/>
      <c r="C126" s="65"/>
      <c r="D126" s="65"/>
      <c r="E126" s="13">
        <f t="shared" si="17"/>
        <v>57.898341006700001</v>
      </c>
      <c r="G126" s="13">
        <f t="shared" si="20"/>
        <v>1.4923465328879537</v>
      </c>
      <c r="H126" s="13">
        <f t="shared" si="20"/>
        <v>3.5233905671543768</v>
      </c>
      <c r="I126" s="13">
        <f t="shared" si="20"/>
        <v>9.5200021495702529</v>
      </c>
      <c r="J126" s="13">
        <f t="shared" si="20"/>
        <v>9.2453814842042554</v>
      </c>
      <c r="K126" s="13">
        <f t="shared" si="20"/>
        <v>3.8830473814404209</v>
      </c>
      <c r="L126" s="13">
        <f t="shared" si="20"/>
        <v>7.2426778728533403</v>
      </c>
      <c r="M126" s="13">
        <f t="shared" si="20"/>
        <v>4.9354517261855566</v>
      </c>
      <c r="N126" s="13">
        <f t="shared" si="20"/>
        <v>2.6841222435818959</v>
      </c>
      <c r="O126" s="13">
        <f t="shared" si="20"/>
        <v>15.371921048821939</v>
      </c>
      <c r="P126" s="13">
        <f t="shared" si="15"/>
        <v>57.898341006699987</v>
      </c>
      <c r="Q126" s="13"/>
      <c r="R126" s="60"/>
      <c r="S126" s="62"/>
    </row>
    <row r="127" spans="1:19" x14ac:dyDescent="0.2">
      <c r="B127" s="64"/>
      <c r="C127" s="65"/>
      <c r="D127" s="65"/>
      <c r="E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60"/>
      <c r="S127" s="62"/>
    </row>
    <row r="128" spans="1:19" x14ac:dyDescent="0.2">
      <c r="A128" s="2" t="s">
        <v>40</v>
      </c>
      <c r="B128" s="64"/>
      <c r="C128" s="65"/>
      <c r="D128" s="65"/>
      <c r="E128" s="13">
        <f t="shared" ref="E128:E136" si="21">M77</f>
        <v>14723.0814523667</v>
      </c>
      <c r="G128" s="13">
        <f t="shared" ref="G128:O134" si="22">$E128*$B$97*B$213+$E128*$B$98*B$214+$E128*$B$99*B$222</f>
        <v>379.49169487125357</v>
      </c>
      <c r="H128" s="13">
        <f t="shared" si="22"/>
        <v>895.96982239458987</v>
      </c>
      <c r="I128" s="13">
        <f t="shared" si="22"/>
        <v>2420.8598145948458</v>
      </c>
      <c r="J128" s="13">
        <f t="shared" si="22"/>
        <v>2351.025992858592</v>
      </c>
      <c r="K128" s="13">
        <f t="shared" si="22"/>
        <v>987.4276514024948</v>
      </c>
      <c r="L128" s="13">
        <f t="shared" si="22"/>
        <v>1841.754606456409</v>
      </c>
      <c r="M128" s="13">
        <f t="shared" si="22"/>
        <v>1255.0455938011244</v>
      </c>
      <c r="N128" s="13">
        <f t="shared" si="22"/>
        <v>682.5506522853982</v>
      </c>
      <c r="O128" s="13">
        <f t="shared" si="22"/>
        <v>3908.9556237019915</v>
      </c>
      <c r="P128" s="13">
        <f>SUM(G128:O128)</f>
        <v>14723.081452366698</v>
      </c>
      <c r="Q128" s="13"/>
      <c r="R128" s="60"/>
      <c r="S128" s="62"/>
    </row>
    <row r="129" spans="1:19" x14ac:dyDescent="0.2">
      <c r="A129" s="2" t="s">
        <v>41</v>
      </c>
      <c r="B129" s="64"/>
      <c r="C129" s="65"/>
      <c r="D129" s="65"/>
      <c r="E129" s="13">
        <f t="shared" si="21"/>
        <v>13852.0764608309</v>
      </c>
      <c r="G129" s="13">
        <f t="shared" si="22"/>
        <v>357.04128857902259</v>
      </c>
      <c r="H129" s="13">
        <f t="shared" si="22"/>
        <v>842.96500882374016</v>
      </c>
      <c r="I129" s="13">
        <f t="shared" si="22"/>
        <v>2277.643804472074</v>
      </c>
      <c r="J129" s="13">
        <f t="shared" si="22"/>
        <v>2211.9412923062441</v>
      </c>
      <c r="K129" s="13">
        <f t="shared" si="22"/>
        <v>929.01227036051932</v>
      </c>
      <c r="L129" s="13">
        <f t="shared" si="22"/>
        <v>1732.7979685000441</v>
      </c>
      <c r="M129" s="13">
        <f t="shared" si="22"/>
        <v>1180.7981626269884</v>
      </c>
      <c r="N129" s="13">
        <f t="shared" si="22"/>
        <v>642.17153551965953</v>
      </c>
      <c r="O129" s="13">
        <f t="shared" si="22"/>
        <v>3677.7051296426062</v>
      </c>
      <c r="P129" s="13">
        <f>SUM(G129:O129)</f>
        <v>13852.0764608309</v>
      </c>
      <c r="Q129" s="13"/>
      <c r="R129" s="60"/>
      <c r="S129" s="62"/>
    </row>
    <row r="130" spans="1:19" x14ac:dyDescent="0.2">
      <c r="A130" s="2" t="s">
        <v>42</v>
      </c>
      <c r="B130" s="64"/>
      <c r="C130" s="65"/>
      <c r="D130" s="65"/>
      <c r="E130" s="13">
        <f t="shared" si="21"/>
        <v>40911.525700098304</v>
      </c>
      <c r="G130" s="13">
        <f t="shared" si="22"/>
        <v>1054.5064413267546</v>
      </c>
      <c r="H130" s="13">
        <f t="shared" si="22"/>
        <v>2489.6617283548676</v>
      </c>
      <c r="I130" s="13">
        <f t="shared" si="22"/>
        <v>6726.9252596039678</v>
      </c>
      <c r="J130" s="13">
        <f t="shared" si="22"/>
        <v>6532.8756510392086</v>
      </c>
      <c r="K130" s="13">
        <f t="shared" si="22"/>
        <v>2743.798699208251</v>
      </c>
      <c r="L130" s="13">
        <f t="shared" si="22"/>
        <v>5117.7459799493017</v>
      </c>
      <c r="M130" s="13">
        <f t="shared" si="22"/>
        <v>3487.4377508341577</v>
      </c>
      <c r="N130" s="13">
        <f t="shared" si="22"/>
        <v>1896.6266432020714</v>
      </c>
      <c r="O130" s="13">
        <f t="shared" si="22"/>
        <v>10861.947546579717</v>
      </c>
      <c r="P130" s="13">
        <f t="shared" ref="P130:P136" si="23">SUM(G130:O130)</f>
        <v>40911.525700098297</v>
      </c>
      <c r="Q130" s="13"/>
      <c r="R130" s="60"/>
      <c r="S130" s="62"/>
    </row>
    <row r="131" spans="1:19" x14ac:dyDescent="0.2">
      <c r="A131" s="2" t="s">
        <v>43</v>
      </c>
      <c r="B131" s="64"/>
      <c r="C131" s="65"/>
      <c r="D131" s="65"/>
      <c r="E131" s="13">
        <f t="shared" si="21"/>
        <v>47949.553297179205</v>
      </c>
      <c r="G131" s="13">
        <f t="shared" si="22"/>
        <v>1235.9136440246348</v>
      </c>
      <c r="H131" s="13">
        <f t="shared" si="22"/>
        <v>2917.9593205787523</v>
      </c>
      <c r="I131" s="13">
        <f t="shared" si="22"/>
        <v>7884.161143878986</v>
      </c>
      <c r="J131" s="13">
        <f t="shared" si="22"/>
        <v>7656.7290965781831</v>
      </c>
      <c r="K131" s="13">
        <f t="shared" si="22"/>
        <v>3215.8155852911859</v>
      </c>
      <c r="L131" s="13">
        <f t="shared" si="22"/>
        <v>5998.1540514000917</v>
      </c>
      <c r="M131" s="13">
        <f t="shared" si="22"/>
        <v>4087.3831870761887</v>
      </c>
      <c r="N131" s="13">
        <f t="shared" si="22"/>
        <v>2222.9041512585118</v>
      </c>
      <c r="O131" s="13">
        <f t="shared" si="22"/>
        <v>12730.533117092662</v>
      </c>
      <c r="P131" s="13">
        <f t="shared" si="23"/>
        <v>47949.553297179198</v>
      </c>
      <c r="Q131" s="13"/>
      <c r="R131" s="60"/>
      <c r="S131" s="62"/>
    </row>
    <row r="132" spans="1:19" x14ac:dyDescent="0.2">
      <c r="A132" s="2" t="s">
        <v>44</v>
      </c>
      <c r="B132" s="64"/>
      <c r="C132" s="65"/>
      <c r="D132" s="65"/>
      <c r="E132" s="13">
        <f t="shared" si="21"/>
        <v>161911.33710278291</v>
      </c>
      <c r="G132" s="13">
        <f t="shared" si="22"/>
        <v>4173.3116762815298</v>
      </c>
      <c r="H132" s="13">
        <f t="shared" si="22"/>
        <v>9853.0781356461011</v>
      </c>
      <c r="I132" s="13">
        <f t="shared" si="22"/>
        <v>26622.460168244143</v>
      </c>
      <c r="J132" s="13">
        <f t="shared" si="22"/>
        <v>25854.489992374693</v>
      </c>
      <c r="K132" s="13">
        <f t="shared" si="22"/>
        <v>10858.849884657735</v>
      </c>
      <c r="L132" s="13">
        <f t="shared" si="22"/>
        <v>20253.976853373439</v>
      </c>
      <c r="M132" s="13">
        <f t="shared" si="22"/>
        <v>13801.87366854724</v>
      </c>
      <c r="N132" s="13">
        <f t="shared" si="22"/>
        <v>7506.0841787396912</v>
      </c>
      <c r="O132" s="13">
        <f t="shared" si="22"/>
        <v>42987.21254491833</v>
      </c>
      <c r="P132" s="13">
        <f t="shared" si="23"/>
        <v>161911.33710278291</v>
      </c>
      <c r="Q132" s="13"/>
      <c r="R132" s="60"/>
      <c r="S132" s="62"/>
    </row>
    <row r="133" spans="1:19" x14ac:dyDescent="0.2">
      <c r="A133" s="2" t="s">
        <v>45</v>
      </c>
      <c r="B133" s="64"/>
      <c r="C133" s="65"/>
      <c r="D133" s="65"/>
      <c r="E133" s="13">
        <f t="shared" si="21"/>
        <v>36351.227262312794</v>
      </c>
      <c r="G133" s="13">
        <f t="shared" si="22"/>
        <v>936.96342637618773</v>
      </c>
      <c r="H133" s="13">
        <f t="shared" si="22"/>
        <v>2212.1457888697805</v>
      </c>
      <c r="I133" s="13">
        <f t="shared" si="22"/>
        <v>5977.0928779580754</v>
      </c>
      <c r="J133" s="13">
        <f t="shared" si="22"/>
        <v>5804.6734606816517</v>
      </c>
      <c r="K133" s="13">
        <f t="shared" si="22"/>
        <v>2437.9547907380461</v>
      </c>
      <c r="L133" s="13">
        <f t="shared" si="22"/>
        <v>4547.2845122341096</v>
      </c>
      <c r="M133" s="13">
        <f t="shared" si="22"/>
        <v>3098.7023845809995</v>
      </c>
      <c r="N133" s="13">
        <f t="shared" si="22"/>
        <v>1685.2147398313789</v>
      </c>
      <c r="O133" s="13">
        <f t="shared" si="22"/>
        <v>9651.195281042561</v>
      </c>
      <c r="P133" s="13">
        <f t="shared" si="23"/>
        <v>36351.227262312794</v>
      </c>
      <c r="Q133" s="13"/>
      <c r="R133" s="60"/>
      <c r="S133" s="62"/>
    </row>
    <row r="134" spans="1:19" x14ac:dyDescent="0.2">
      <c r="A134" s="2" t="s">
        <v>84</v>
      </c>
      <c r="B134" s="64"/>
      <c r="C134" s="65"/>
      <c r="D134" s="65"/>
      <c r="E134" s="13">
        <f t="shared" si="21"/>
        <v>2104.5983373609001</v>
      </c>
      <c r="G134" s="13">
        <f t="shared" si="22"/>
        <v>54.246632585186489</v>
      </c>
      <c r="H134" s="13">
        <f t="shared" si="22"/>
        <v>128.07486018723887</v>
      </c>
      <c r="I134" s="13">
        <f t="shared" si="22"/>
        <v>346.05103267707113</v>
      </c>
      <c r="J134" s="13">
        <f t="shared" si="22"/>
        <v>336.06860164908466</v>
      </c>
      <c r="K134" s="13">
        <f t="shared" si="22"/>
        <v>141.14834589003877</v>
      </c>
      <c r="L134" s="13">
        <f t="shared" si="22"/>
        <v>263.27054530774564</v>
      </c>
      <c r="M134" s="13">
        <f t="shared" si="22"/>
        <v>179.40312824944513</v>
      </c>
      <c r="N134" s="13">
        <f t="shared" si="22"/>
        <v>97.567548791461306</v>
      </c>
      <c r="O134" s="13">
        <f t="shared" si="22"/>
        <v>558.76764202362779</v>
      </c>
      <c r="P134" s="13">
        <f t="shared" si="23"/>
        <v>2104.5983373608997</v>
      </c>
      <c r="Q134" s="13"/>
      <c r="R134" s="60"/>
      <c r="S134" s="62"/>
    </row>
    <row r="135" spans="1:19" x14ac:dyDescent="0.2">
      <c r="A135" s="2" t="s">
        <v>62</v>
      </c>
      <c r="B135" s="66" t="s">
        <v>81</v>
      </c>
      <c r="C135" s="65" t="s">
        <v>85</v>
      </c>
      <c r="D135" s="65"/>
      <c r="E135" s="13">
        <f t="shared" si="21"/>
        <v>3756.3570615999997</v>
      </c>
      <c r="G135" s="13">
        <f t="shared" ref="G135:O136" si="24">$E135*B218</f>
        <v>0</v>
      </c>
      <c r="H135" s="13">
        <f t="shared" si="24"/>
        <v>319</v>
      </c>
      <c r="I135" s="13">
        <f t="shared" si="24"/>
        <v>319</v>
      </c>
      <c r="J135" s="13">
        <f t="shared" si="24"/>
        <v>319</v>
      </c>
      <c r="K135" s="13">
        <f t="shared" si="24"/>
        <v>638</v>
      </c>
      <c r="L135" s="13">
        <f t="shared" si="24"/>
        <v>319</v>
      </c>
      <c r="M135" s="13">
        <f t="shared" si="24"/>
        <v>957</v>
      </c>
      <c r="N135" s="13">
        <f t="shared" si="24"/>
        <v>566.35706160000007</v>
      </c>
      <c r="O135" s="13">
        <f t="shared" si="24"/>
        <v>319</v>
      </c>
      <c r="P135" s="13">
        <f t="shared" si="23"/>
        <v>3756.3570616000002</v>
      </c>
      <c r="Q135" s="13"/>
      <c r="R135" s="60"/>
      <c r="S135" s="62"/>
    </row>
    <row r="136" spans="1:19" x14ac:dyDescent="0.2">
      <c r="A136" s="2" t="s">
        <v>63</v>
      </c>
      <c r="B136" s="66" t="s">
        <v>81</v>
      </c>
      <c r="C136" s="65" t="s">
        <v>86</v>
      </c>
      <c r="D136" s="65"/>
      <c r="E136" s="13">
        <f t="shared" si="21"/>
        <v>8617.8169070999993</v>
      </c>
      <c r="G136" s="13">
        <f t="shared" si="24"/>
        <v>0</v>
      </c>
      <c r="H136" s="13">
        <f t="shared" si="24"/>
        <v>624.23291979999999</v>
      </c>
      <c r="I136" s="13">
        <f t="shared" si="24"/>
        <v>706.20097180000005</v>
      </c>
      <c r="J136" s="13">
        <f t="shared" si="24"/>
        <v>513.22126259999993</v>
      </c>
      <c r="K136" s="13">
        <f t="shared" si="24"/>
        <v>742.34255139999982</v>
      </c>
      <c r="L136" s="13">
        <f t="shared" si="24"/>
        <v>370.7559129</v>
      </c>
      <c r="M136" s="13">
        <f t="shared" si="24"/>
        <v>1153.2046237999998</v>
      </c>
      <c r="N136" s="13">
        <f t="shared" si="24"/>
        <v>2036.3613318000005</v>
      </c>
      <c r="O136" s="13">
        <f t="shared" si="24"/>
        <v>2471.4973330000003</v>
      </c>
      <c r="P136" s="13">
        <f t="shared" si="23"/>
        <v>8617.8169071000011</v>
      </c>
      <c r="Q136" s="13"/>
      <c r="R136" s="60"/>
      <c r="S136" s="62"/>
    </row>
    <row r="137" spans="1:19" x14ac:dyDescent="0.2">
      <c r="E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60"/>
      <c r="S137" s="62"/>
    </row>
    <row r="138" spans="1:19" x14ac:dyDescent="0.2">
      <c r="A138" s="2" t="s">
        <v>87</v>
      </c>
      <c r="E138" s="13">
        <f>SUM(E104:E136)</f>
        <v>13093669.83055068</v>
      </c>
      <c r="G138" s="37">
        <f t="shared" ref="G138:O138" si="25">SUM(G104:G136)</f>
        <v>329282.60686154797</v>
      </c>
      <c r="H138" s="37">
        <f t="shared" si="25"/>
        <v>786607.8108301711</v>
      </c>
      <c r="I138" s="37">
        <f t="shared" si="25"/>
        <v>2132511.0592837729</v>
      </c>
      <c r="J138" s="37">
        <f t="shared" si="25"/>
        <v>2029192.4307834706</v>
      </c>
      <c r="K138" s="37">
        <f t="shared" si="25"/>
        <v>892194.21896977734</v>
      </c>
      <c r="L138" s="37">
        <f t="shared" si="25"/>
        <v>1615614.9905125082</v>
      </c>
      <c r="M138" s="37">
        <f t="shared" si="25"/>
        <v>1149055.4406189225</v>
      </c>
      <c r="N138" s="37">
        <f t="shared" si="25"/>
        <v>625551.56811247545</v>
      </c>
      <c r="O138" s="37">
        <f t="shared" si="25"/>
        <v>3533659.7045780355</v>
      </c>
      <c r="P138" s="37">
        <f>SUM(G138:O138)</f>
        <v>13093669.830550682</v>
      </c>
      <c r="Q138" s="13"/>
      <c r="R138" s="60"/>
      <c r="S138" s="62"/>
    </row>
    <row r="139" spans="1:19" x14ac:dyDescent="0.2">
      <c r="E139" s="13"/>
      <c r="F139" s="67"/>
      <c r="G139" s="67"/>
      <c r="H139" s="67"/>
      <c r="I139" s="67"/>
      <c r="J139" s="67"/>
      <c r="K139" s="67"/>
      <c r="L139" s="67"/>
      <c r="M139" s="67"/>
      <c r="N139" s="67"/>
      <c r="O139" s="13"/>
      <c r="P139" s="13"/>
      <c r="Q139" s="13"/>
      <c r="R139" s="60"/>
      <c r="S139" s="62"/>
    </row>
    <row r="140" spans="1:19" x14ac:dyDescent="0.2">
      <c r="A140" s="2" t="s">
        <v>88</v>
      </c>
      <c r="G140" s="13">
        <f>G138-G135-G136</f>
        <v>329282.60686154797</v>
      </c>
      <c r="H140" s="13">
        <f t="shared" ref="H140:O140" si="26">H138-H135-H136</f>
        <v>785664.57791037112</v>
      </c>
      <c r="I140" s="13">
        <f t="shared" si="26"/>
        <v>2131485.858311973</v>
      </c>
      <c r="J140" s="13">
        <f t="shared" si="26"/>
        <v>2028360.2095208706</v>
      </c>
      <c r="K140" s="13">
        <f t="shared" si="26"/>
        <v>890813.87641837739</v>
      </c>
      <c r="L140" s="13">
        <f t="shared" si="26"/>
        <v>1614925.2345996082</v>
      </c>
      <c r="M140" s="13">
        <f t="shared" si="26"/>
        <v>1146945.2359951225</v>
      </c>
      <c r="N140" s="13">
        <f t="shared" si="26"/>
        <v>622948.84971907549</v>
      </c>
      <c r="O140" s="13">
        <f t="shared" si="26"/>
        <v>3530869.2072450356</v>
      </c>
      <c r="P140" s="13">
        <f>SUM(G140:O140)</f>
        <v>13081295.656581981</v>
      </c>
      <c r="Q140" s="13"/>
      <c r="R140" s="60"/>
      <c r="S140" s="62"/>
    </row>
    <row r="141" spans="1:19" x14ac:dyDescent="0.2">
      <c r="A141" s="68">
        <v>7.6600000000000001E-2</v>
      </c>
      <c r="B141" s="2" t="s">
        <v>89</v>
      </c>
      <c r="G141" s="13">
        <f t="shared" ref="G141:O142" si="27">G$140*$A141</f>
        <v>25223.047685594574</v>
      </c>
      <c r="H141" s="13">
        <f t="shared" si="27"/>
        <v>60181.906667934432</v>
      </c>
      <c r="I141" s="13">
        <f t="shared" si="27"/>
        <v>163271.81674669715</v>
      </c>
      <c r="J141" s="13">
        <f t="shared" si="27"/>
        <v>155372.39204929868</v>
      </c>
      <c r="K141" s="13">
        <f t="shared" si="27"/>
        <v>68236.342933647713</v>
      </c>
      <c r="L141" s="13">
        <f t="shared" si="27"/>
        <v>123703.27297033</v>
      </c>
      <c r="M141" s="13">
        <f t="shared" si="27"/>
        <v>87856.005077226378</v>
      </c>
      <c r="N141" s="13">
        <f t="shared" si="27"/>
        <v>47717.881888481184</v>
      </c>
      <c r="O141" s="13">
        <f t="shared" si="27"/>
        <v>270464.58127496974</v>
      </c>
      <c r="P141" s="13">
        <f>SUM(G141:O141)</f>
        <v>1002027.2472941797</v>
      </c>
      <c r="Q141" s="13"/>
      <c r="R141" s="60"/>
      <c r="S141" s="62"/>
    </row>
    <row r="142" spans="1:19" x14ac:dyDescent="0.2">
      <c r="A142" s="69">
        <v>0.128</v>
      </c>
      <c r="B142" s="2" t="s">
        <v>90</v>
      </c>
      <c r="G142" s="13">
        <f t="shared" si="27"/>
        <v>42148.173678278145</v>
      </c>
      <c r="H142" s="13">
        <f t="shared" si="27"/>
        <v>100565.0659725275</v>
      </c>
      <c r="I142" s="13">
        <f t="shared" si="27"/>
        <v>272830.18986393255</v>
      </c>
      <c r="J142" s="13">
        <f t="shared" si="27"/>
        <v>259630.10681867145</v>
      </c>
      <c r="K142" s="13">
        <f t="shared" si="27"/>
        <v>114024.17618155231</v>
      </c>
      <c r="L142" s="13">
        <f t="shared" si="27"/>
        <v>206710.43002874986</v>
      </c>
      <c r="M142" s="13">
        <f t="shared" si="27"/>
        <v>146808.99020737567</v>
      </c>
      <c r="N142" s="13">
        <f t="shared" si="27"/>
        <v>79737.452764041664</v>
      </c>
      <c r="O142" s="13">
        <f t="shared" si="27"/>
        <v>451951.25852736458</v>
      </c>
      <c r="P142" s="13">
        <f>SUM(G142:O142)</f>
        <v>1674405.8440424937</v>
      </c>
      <c r="Q142" s="13"/>
      <c r="R142" s="60"/>
      <c r="S142" s="62"/>
    </row>
    <row r="143" spans="1:19" x14ac:dyDescent="0.2">
      <c r="F143" s="70"/>
      <c r="I143" s="70"/>
      <c r="L143" s="69"/>
      <c r="M143" s="13"/>
      <c r="N143" s="13"/>
      <c r="O143" s="13"/>
      <c r="P143" s="13"/>
      <c r="Q143" s="13"/>
      <c r="R143" s="60"/>
      <c r="S143" s="62"/>
    </row>
    <row r="144" spans="1:19" x14ac:dyDescent="0.2">
      <c r="E144" s="70"/>
      <c r="J144" s="70"/>
      <c r="L144" s="37"/>
      <c r="M144" s="37"/>
      <c r="N144" s="37"/>
      <c r="O144" s="37"/>
      <c r="P144" s="37"/>
      <c r="Q144" s="13"/>
      <c r="R144" s="60"/>
      <c r="S144" s="62"/>
    </row>
    <row r="145" spans="1:19" x14ac:dyDescent="0.2">
      <c r="G145" s="1" t="s">
        <v>91</v>
      </c>
      <c r="H145" s="13"/>
      <c r="I145" s="13"/>
      <c r="J145" s="13"/>
      <c r="K145" s="13"/>
      <c r="L145" s="13"/>
      <c r="M145" s="13"/>
      <c r="N145" s="13"/>
      <c r="O145" s="13"/>
      <c r="Q145" s="13"/>
      <c r="R145" s="60"/>
      <c r="S145" s="62"/>
    </row>
    <row r="146" spans="1:19" x14ac:dyDescent="0.2"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Q146" s="13"/>
      <c r="R146" s="60"/>
      <c r="S146" s="62"/>
    </row>
    <row r="147" spans="1:19" x14ac:dyDescent="0.2">
      <c r="A147" s="1" t="s">
        <v>91</v>
      </c>
      <c r="G147" s="18" t="s">
        <v>66</v>
      </c>
      <c r="H147" s="18" t="s">
        <v>67</v>
      </c>
      <c r="I147" s="18" t="s">
        <v>68</v>
      </c>
      <c r="J147" s="18" t="s">
        <v>69</v>
      </c>
      <c r="K147" s="18" t="s">
        <v>70</v>
      </c>
      <c r="L147" s="18" t="s">
        <v>71</v>
      </c>
      <c r="M147" s="18" t="s">
        <v>72</v>
      </c>
      <c r="N147" s="18" t="s">
        <v>73</v>
      </c>
      <c r="O147" s="18" t="s">
        <v>74</v>
      </c>
      <c r="P147" s="63" t="s">
        <v>49</v>
      </c>
      <c r="Q147" s="13"/>
      <c r="R147" s="60"/>
      <c r="S147" s="62"/>
    </row>
    <row r="148" spans="1:19" x14ac:dyDescent="0.2">
      <c r="D148" s="1" t="s">
        <v>92</v>
      </c>
      <c r="E148" s="71" t="s">
        <v>75</v>
      </c>
      <c r="G148" s="2" t="s">
        <v>93</v>
      </c>
      <c r="Q148" s="13"/>
      <c r="R148" s="60"/>
      <c r="S148" s="62"/>
    </row>
    <row r="149" spans="1:19" x14ac:dyDescent="0.2">
      <c r="A149" s="2" t="s">
        <v>76</v>
      </c>
      <c r="B149" s="64">
        <v>0.77017000000000002</v>
      </c>
      <c r="C149" s="65" t="s">
        <v>77</v>
      </c>
      <c r="D149" s="13">
        <v>-1780500</v>
      </c>
      <c r="E149" s="37">
        <f>$L$89*B149+D149</f>
        <v>13138082.319368551</v>
      </c>
      <c r="G149" s="13">
        <f t="shared" ref="G149:O149" si="28">$E149*B213</f>
        <v>435640.0048770163</v>
      </c>
      <c r="H149" s="13">
        <f t="shared" si="28"/>
        <v>827919.56491876533</v>
      </c>
      <c r="I149" s="13">
        <f t="shared" si="28"/>
        <v>2488808.5822725827</v>
      </c>
      <c r="J149" s="13">
        <f t="shared" si="28"/>
        <v>2201803.9433879051</v>
      </c>
      <c r="K149" s="13">
        <f t="shared" si="28"/>
        <v>824044.20676359697</v>
      </c>
      <c r="L149" s="13">
        <f t="shared" si="28"/>
        <v>1835993.9773691513</v>
      </c>
      <c r="M149" s="13">
        <f t="shared" si="28"/>
        <v>1118087.190767156</v>
      </c>
      <c r="N149" s="13">
        <f t="shared" si="28"/>
        <v>587587.01380483864</v>
      </c>
      <c r="O149" s="13">
        <f t="shared" si="28"/>
        <v>2818197.8352075382</v>
      </c>
      <c r="P149" s="13">
        <f>SUM(G149:O149)</f>
        <v>13138082.319368551</v>
      </c>
      <c r="Q149" s="13"/>
      <c r="R149" s="60"/>
      <c r="S149" s="62"/>
    </row>
    <row r="150" spans="1:19" x14ac:dyDescent="0.2">
      <c r="A150" s="67" t="s">
        <v>94</v>
      </c>
      <c r="B150" s="64">
        <v>0.22983000000000001</v>
      </c>
      <c r="C150" s="65" t="s">
        <v>79</v>
      </c>
      <c r="D150" s="13">
        <v>1780500</v>
      </c>
      <c r="E150" s="37">
        <f>$L$89*B150+D150-E151</f>
        <v>5923469.8387372671</v>
      </c>
      <c r="F150" s="67"/>
      <c r="G150" s="13">
        <f t="shared" ref="G150:O150" si="29">$E150*B223</f>
        <v>206729.09737193063</v>
      </c>
      <c r="H150" s="13">
        <f t="shared" si="29"/>
        <v>425956.7161035969</v>
      </c>
      <c r="I150" s="13">
        <f t="shared" si="29"/>
        <v>1114797.0236503538</v>
      </c>
      <c r="J150" s="13">
        <f t="shared" si="29"/>
        <v>919974.10065428494</v>
      </c>
      <c r="K150" s="13">
        <f t="shared" si="29"/>
        <v>411562.6843954653</v>
      </c>
      <c r="L150" s="13">
        <f t="shared" si="29"/>
        <v>823125.3687909306</v>
      </c>
      <c r="M150" s="13">
        <f t="shared" si="29"/>
        <v>520139.88653951942</v>
      </c>
      <c r="N150" s="13">
        <f t="shared" si="29"/>
        <v>292915.58352555789</v>
      </c>
      <c r="O150" s="13">
        <f t="shared" si="29"/>
        <v>1208269.3777056278</v>
      </c>
      <c r="P150" s="13">
        <f>SUM(G150:O150)</f>
        <v>5923469.8387372671</v>
      </c>
      <c r="Q150" s="13"/>
      <c r="R150" s="60"/>
      <c r="S150" s="62"/>
    </row>
    <row r="151" spans="1:19" x14ac:dyDescent="0.2">
      <c r="A151" s="2" t="s">
        <v>95</v>
      </c>
      <c r="B151" s="72">
        <v>9.4900000000000002E-3</v>
      </c>
      <c r="C151" s="2" t="s">
        <v>96</v>
      </c>
      <c r="E151" s="13">
        <f>D17*B151</f>
        <v>308953.46970174444</v>
      </c>
      <c r="G151" s="13">
        <f t="shared" ref="G151:O151" si="30">$E151*B220</f>
        <v>7946.2832407288661</v>
      </c>
      <c r="H151" s="13">
        <f t="shared" si="30"/>
        <v>21308.52080532931</v>
      </c>
      <c r="I151" s="13">
        <f t="shared" si="30"/>
        <v>44646.86590659908</v>
      </c>
      <c r="J151" s="13">
        <f t="shared" si="30"/>
        <v>42301.909071562848</v>
      </c>
      <c r="K151" s="13">
        <f t="shared" si="30"/>
        <v>19862.618567125151</v>
      </c>
      <c r="L151" s="13">
        <f t="shared" si="30"/>
        <v>39805.565036372747</v>
      </c>
      <c r="M151" s="13">
        <f t="shared" si="30"/>
        <v>24660.665951593237</v>
      </c>
      <c r="N151" s="13">
        <f t="shared" si="30"/>
        <v>11483.800468813839</v>
      </c>
      <c r="O151" s="13">
        <f t="shared" si="30"/>
        <v>96937.24065361933</v>
      </c>
      <c r="P151" s="13">
        <f>SUM(G151:O151)</f>
        <v>308953.46970174438</v>
      </c>
      <c r="Q151" s="13"/>
      <c r="R151" s="60"/>
      <c r="S151" s="62"/>
    </row>
    <row r="152" spans="1:19" x14ac:dyDescent="0.2">
      <c r="A152" s="2" t="s">
        <v>97</v>
      </c>
      <c r="B152" s="13">
        <v>9992.5</v>
      </c>
      <c r="E152" s="13"/>
      <c r="G152" s="13">
        <f t="shared" ref="G152:O152" si="31">$B$152*B221</f>
        <v>-542.59275000000002</v>
      </c>
      <c r="H152" s="13">
        <f t="shared" si="31"/>
        <v>-1079.19</v>
      </c>
      <c r="I152" s="13">
        <f t="shared" si="31"/>
        <v>-2305.2697499999999</v>
      </c>
      <c r="J152" s="13">
        <f t="shared" si="31"/>
        <v>-1488.8824999999999</v>
      </c>
      <c r="K152" s="13">
        <f t="shared" si="31"/>
        <v>-971.27099999999996</v>
      </c>
      <c r="L152" s="13">
        <f t="shared" si="31"/>
        <v>-1637.7707499999999</v>
      </c>
      <c r="M152" s="13">
        <f t="shared" si="31"/>
        <v>-1197.1015</v>
      </c>
      <c r="N152" s="13">
        <f t="shared" si="31"/>
        <v>9992.5</v>
      </c>
      <c r="O152" s="13">
        <f t="shared" si="31"/>
        <v>-770.42174999999997</v>
      </c>
      <c r="P152" s="13">
        <f>SUM(G152:O152)</f>
        <v>1.3642420526593924E-12</v>
      </c>
      <c r="Q152" s="13"/>
      <c r="R152" s="60"/>
      <c r="S152" s="62"/>
    </row>
    <row r="153" spans="1:19" x14ac:dyDescent="0.2">
      <c r="B153" s="73"/>
      <c r="E153" s="13"/>
      <c r="G153" s="13">
        <f>SUM(G149:G152)</f>
        <v>649772.79273967585</v>
      </c>
      <c r="H153" s="13">
        <f t="shared" ref="H153:O153" si="32">SUM(H149:H152)</f>
        <v>1274105.6118276916</v>
      </c>
      <c r="I153" s="13">
        <f t="shared" si="32"/>
        <v>3645947.2020795355</v>
      </c>
      <c r="J153" s="13">
        <f t="shared" si="32"/>
        <v>3162591.0706137531</v>
      </c>
      <c r="K153" s="13">
        <f t="shared" si="32"/>
        <v>1254498.2387261875</v>
      </c>
      <c r="L153" s="13">
        <f t="shared" si="32"/>
        <v>2697287.1404464548</v>
      </c>
      <c r="M153" s="13">
        <f t="shared" si="32"/>
        <v>1661690.6417582685</v>
      </c>
      <c r="N153" s="13">
        <f t="shared" si="32"/>
        <v>901978.89779921039</v>
      </c>
      <c r="O153" s="13">
        <f t="shared" si="32"/>
        <v>4122634.0318167848</v>
      </c>
      <c r="P153" s="13">
        <f>SUM(G153:O153)</f>
        <v>19370505.627807561</v>
      </c>
      <c r="Q153" s="13"/>
      <c r="R153" s="60"/>
      <c r="S153" s="62"/>
    </row>
    <row r="154" spans="1:19" ht="12.75" x14ac:dyDescent="0.2">
      <c r="A154" s="3"/>
      <c r="B154" s="74"/>
      <c r="E154" s="13"/>
      <c r="F154" s="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60"/>
      <c r="S154" s="62"/>
    </row>
    <row r="155" spans="1:19" x14ac:dyDescent="0.2">
      <c r="A155" s="1" t="s">
        <v>80</v>
      </c>
      <c r="B155" s="64"/>
      <c r="E155" s="13"/>
      <c r="G155" s="18" t="s">
        <v>66</v>
      </c>
      <c r="H155" s="18" t="s">
        <v>67</v>
      </c>
      <c r="I155" s="18" t="s">
        <v>68</v>
      </c>
      <c r="J155" s="18" t="s">
        <v>69</v>
      </c>
      <c r="K155" s="18" t="s">
        <v>70</v>
      </c>
      <c r="L155" s="18" t="s">
        <v>71</v>
      </c>
      <c r="M155" s="18" t="s">
        <v>72</v>
      </c>
      <c r="N155" s="18" t="s">
        <v>73</v>
      </c>
      <c r="O155" s="18" t="s">
        <v>74</v>
      </c>
      <c r="P155" s="63" t="s">
        <v>49</v>
      </c>
      <c r="Q155" s="13"/>
      <c r="R155" s="60"/>
      <c r="S155" s="62"/>
    </row>
    <row r="156" spans="1:19" x14ac:dyDescent="0.2">
      <c r="B156" s="64"/>
      <c r="E156" s="13"/>
      <c r="G156" s="1" t="s">
        <v>80</v>
      </c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60"/>
      <c r="S156" s="62"/>
    </row>
    <row r="157" spans="1:19" x14ac:dyDescent="0.2">
      <c r="A157" s="2" t="s">
        <v>16</v>
      </c>
      <c r="B157" s="64"/>
      <c r="E157" s="13">
        <f t="shared" ref="E157:E163" si="33">L53</f>
        <v>1151227.4150227513</v>
      </c>
      <c r="G157" s="13">
        <f t="shared" ref="G157:O162" si="34">$E157*$B$149*B$213+$E157*$B$150*B$223</f>
        <v>38633.812691596671</v>
      </c>
      <c r="H157" s="13">
        <f t="shared" si="34"/>
        <v>74899.66627783679</v>
      </c>
      <c r="I157" s="13">
        <f t="shared" si="34"/>
        <v>217755.72814504209</v>
      </c>
      <c r="J157" s="13">
        <f t="shared" si="34"/>
        <v>189684.5882797502</v>
      </c>
      <c r="K157" s="13">
        <f t="shared" si="34"/>
        <v>73995.187189813296</v>
      </c>
      <c r="L157" s="13">
        <f t="shared" si="34"/>
        <v>160671.42925692987</v>
      </c>
      <c r="M157" s="13">
        <f t="shared" si="34"/>
        <v>98688.938211721907</v>
      </c>
      <c r="N157" s="13">
        <f t="shared" si="34"/>
        <v>52737.892034216369</v>
      </c>
      <c r="O157" s="13">
        <f t="shared" si="34"/>
        <v>244160.17293584417</v>
      </c>
      <c r="P157" s="13">
        <f t="shared" ref="P157:P190" si="35">SUM(G157:O157)</f>
        <v>1151227.4150227513</v>
      </c>
      <c r="Q157" s="13"/>
      <c r="R157" s="60"/>
      <c r="S157" s="62"/>
    </row>
    <row r="158" spans="1:19" x14ac:dyDescent="0.2">
      <c r="A158" s="2" t="s">
        <v>18</v>
      </c>
      <c r="B158" s="64"/>
      <c r="E158" s="13">
        <f t="shared" si="33"/>
        <v>6480280.7369311797</v>
      </c>
      <c r="G158" s="13">
        <f t="shared" si="34"/>
        <v>217470.45710739394</v>
      </c>
      <c r="H158" s="13">
        <f t="shared" si="34"/>
        <v>421611.62794515927</v>
      </c>
      <c r="I158" s="13">
        <f t="shared" si="34"/>
        <v>1225751.082749234</v>
      </c>
      <c r="J158" s="13">
        <f t="shared" si="34"/>
        <v>1067738.1093271605</v>
      </c>
      <c r="K158" s="13">
        <f t="shared" si="34"/>
        <v>416520.29817435122</v>
      </c>
      <c r="L158" s="13">
        <f t="shared" si="34"/>
        <v>904422.49237810809</v>
      </c>
      <c r="M158" s="13">
        <f t="shared" si="34"/>
        <v>555521.88637635426</v>
      </c>
      <c r="N158" s="13">
        <f t="shared" si="34"/>
        <v>296862.58457364369</v>
      </c>
      <c r="O158" s="13">
        <f t="shared" si="34"/>
        <v>1374382.1982997749</v>
      </c>
      <c r="P158" s="13">
        <f t="shared" si="35"/>
        <v>6480280.7369311797</v>
      </c>
      <c r="Q158" s="13"/>
      <c r="R158" s="60"/>
      <c r="S158" s="62"/>
    </row>
    <row r="159" spans="1:19" x14ac:dyDescent="0.2">
      <c r="A159" s="2" t="s">
        <v>20</v>
      </c>
      <c r="B159" s="64"/>
      <c r="E159" s="13">
        <f t="shared" si="33"/>
        <v>612849.58867749572</v>
      </c>
      <c r="G159" s="13">
        <f t="shared" si="34"/>
        <v>20566.497903127613</v>
      </c>
      <c r="H159" s="13">
        <f t="shared" si="34"/>
        <v>39872.425787868182</v>
      </c>
      <c r="I159" s="13">
        <f t="shared" si="34"/>
        <v>115921.06536415333</v>
      </c>
      <c r="J159" s="13">
        <f t="shared" si="34"/>
        <v>100977.54830083477</v>
      </c>
      <c r="K159" s="13">
        <f t="shared" si="34"/>
        <v>39390.931315247726</v>
      </c>
      <c r="L159" s="13">
        <f t="shared" si="34"/>
        <v>85532.552515168209</v>
      </c>
      <c r="M159" s="13">
        <f t="shared" si="34"/>
        <v>52536.51398570741</v>
      </c>
      <c r="N159" s="13">
        <f t="shared" si="34"/>
        <v>28074.727042744151</v>
      </c>
      <c r="O159" s="13">
        <f t="shared" si="34"/>
        <v>129977.32646264437</v>
      </c>
      <c r="P159" s="13">
        <f t="shared" si="35"/>
        <v>612849.58867749583</v>
      </c>
      <c r="Q159" s="13"/>
      <c r="R159" s="60"/>
      <c r="S159" s="62"/>
    </row>
    <row r="160" spans="1:19" x14ac:dyDescent="0.2">
      <c r="A160" s="2" t="s">
        <v>21</v>
      </c>
      <c r="B160" s="64"/>
      <c r="E160" s="13">
        <f t="shared" si="33"/>
        <v>263849.44370677433</v>
      </c>
      <c r="G160" s="13">
        <f t="shared" si="34"/>
        <v>8854.4711965081624</v>
      </c>
      <c r="H160" s="13">
        <f t="shared" si="34"/>
        <v>17166.230601657215</v>
      </c>
      <c r="I160" s="13">
        <f t="shared" si="34"/>
        <v>49907.365812598786</v>
      </c>
      <c r="J160" s="13">
        <f t="shared" si="34"/>
        <v>43473.750228899415</v>
      </c>
      <c r="K160" s="13">
        <f t="shared" si="34"/>
        <v>16958.933328238221</v>
      </c>
      <c r="L160" s="13">
        <f t="shared" si="34"/>
        <v>36824.2335752363</v>
      </c>
      <c r="M160" s="13">
        <f t="shared" si="34"/>
        <v>22618.486241191928</v>
      </c>
      <c r="N160" s="13">
        <f t="shared" si="34"/>
        <v>12086.980638157336</v>
      </c>
      <c r="O160" s="13">
        <f t="shared" si="34"/>
        <v>55958.992084286976</v>
      </c>
      <c r="P160" s="13">
        <f t="shared" si="35"/>
        <v>263849.44370677433</v>
      </c>
      <c r="Q160" s="13"/>
      <c r="R160" s="60"/>
      <c r="S160" s="62"/>
    </row>
    <row r="161" spans="1:19" x14ac:dyDescent="0.2">
      <c r="A161" s="2" t="s">
        <v>22</v>
      </c>
      <c r="B161" s="64"/>
      <c r="E161" s="13">
        <f t="shared" si="33"/>
        <v>0</v>
      </c>
      <c r="G161" s="13">
        <f t="shared" si="34"/>
        <v>0</v>
      </c>
      <c r="H161" s="13">
        <f t="shared" si="34"/>
        <v>0</v>
      </c>
      <c r="I161" s="13">
        <f t="shared" si="34"/>
        <v>0</v>
      </c>
      <c r="J161" s="13">
        <f t="shared" si="34"/>
        <v>0</v>
      </c>
      <c r="K161" s="13">
        <f t="shared" si="34"/>
        <v>0</v>
      </c>
      <c r="L161" s="13">
        <f t="shared" si="34"/>
        <v>0</v>
      </c>
      <c r="M161" s="13">
        <f t="shared" si="34"/>
        <v>0</v>
      </c>
      <c r="N161" s="13">
        <f t="shared" si="34"/>
        <v>0</v>
      </c>
      <c r="O161" s="13">
        <f t="shared" si="34"/>
        <v>0</v>
      </c>
      <c r="P161" s="13">
        <f>SUM(G161:O161)</f>
        <v>0</v>
      </c>
      <c r="Q161" s="13"/>
      <c r="R161" s="60"/>
      <c r="S161" s="62"/>
    </row>
    <row r="162" spans="1:19" x14ac:dyDescent="0.2">
      <c r="A162" s="2" t="s">
        <v>23</v>
      </c>
      <c r="B162" s="64"/>
      <c r="E162" s="13">
        <f t="shared" si="33"/>
        <v>2754570.2495655003</v>
      </c>
      <c r="G162" s="13">
        <f t="shared" si="34"/>
        <v>92440.077154916537</v>
      </c>
      <c r="H162" s="13">
        <f t="shared" si="34"/>
        <v>179214.28011444313</v>
      </c>
      <c r="I162" s="13">
        <f t="shared" si="34"/>
        <v>521029.5051989808</v>
      </c>
      <c r="J162" s="13">
        <f t="shared" si="34"/>
        <v>453862.99601469678</v>
      </c>
      <c r="K162" s="13">
        <f t="shared" si="34"/>
        <v>177050.11067692636</v>
      </c>
      <c r="L162" s="13">
        <f t="shared" si="34"/>
        <v>384442.49434205872</v>
      </c>
      <c r="M162" s="13">
        <f t="shared" si="34"/>
        <v>236135.45821773596</v>
      </c>
      <c r="N162" s="13">
        <f t="shared" si="34"/>
        <v>126187.25590319518</v>
      </c>
      <c r="O162" s="13">
        <f t="shared" si="34"/>
        <v>584208.0719425471</v>
      </c>
      <c r="P162" s="13">
        <f t="shared" si="35"/>
        <v>2754570.2495655008</v>
      </c>
      <c r="Q162" s="13"/>
      <c r="R162" s="60"/>
      <c r="S162" s="62"/>
    </row>
    <row r="163" spans="1:19" x14ac:dyDescent="0.2">
      <c r="A163" s="2" t="s">
        <v>24</v>
      </c>
      <c r="B163" s="64"/>
      <c r="E163" s="13">
        <f t="shared" si="33"/>
        <v>5640736.2887455691</v>
      </c>
      <c r="G163" s="13">
        <f t="shared" ref="G163:O163" si="36">($E163*$B$149+$D$149)*B$213+($E163*$B$150+$D$150-$E$151)*B$223+G151</f>
        <v>189560.77695417177</v>
      </c>
      <c r="H163" s="13">
        <f t="shared" si="36"/>
        <v>381916.34057662229</v>
      </c>
      <c r="I163" s="13">
        <f t="shared" si="36"/>
        <v>1051253.9286426255</v>
      </c>
      <c r="J163" s="13">
        <f t="shared" si="36"/>
        <v>901863.46115812706</v>
      </c>
      <c r="K163" s="13">
        <f t="shared" si="36"/>
        <v>372988.04771481443</v>
      </c>
      <c r="L163" s="13">
        <f t="shared" si="36"/>
        <v>782725.18011945684</v>
      </c>
      <c r="M163" s="13">
        <f t="shared" si="36"/>
        <v>485903.64760319359</v>
      </c>
      <c r="N163" s="13">
        <f t="shared" si="36"/>
        <v>263023.70666677598</v>
      </c>
      <c r="O163" s="13">
        <f t="shared" si="36"/>
        <v>1211501.1993097824</v>
      </c>
      <c r="P163" s="13">
        <f t="shared" si="35"/>
        <v>5640736.28874557</v>
      </c>
      <c r="Q163" s="13"/>
      <c r="R163" s="60"/>
      <c r="S163" s="62"/>
    </row>
    <row r="164" spans="1:19" x14ac:dyDescent="0.2">
      <c r="A164" s="2" t="s">
        <v>97</v>
      </c>
      <c r="B164" s="13">
        <v>9992.5</v>
      </c>
      <c r="E164" s="13"/>
      <c r="G164" s="13">
        <f t="shared" ref="G164:O164" si="37">$B$164*B221</f>
        <v>-542.59275000000002</v>
      </c>
      <c r="H164" s="13">
        <f t="shared" si="37"/>
        <v>-1079.19</v>
      </c>
      <c r="I164" s="13">
        <f t="shared" si="37"/>
        <v>-2305.2697499999999</v>
      </c>
      <c r="J164" s="13">
        <f t="shared" si="37"/>
        <v>-1488.8824999999999</v>
      </c>
      <c r="K164" s="13">
        <f t="shared" si="37"/>
        <v>-971.27099999999996</v>
      </c>
      <c r="L164" s="13">
        <f t="shared" si="37"/>
        <v>-1637.7707499999999</v>
      </c>
      <c r="M164" s="13">
        <f t="shared" si="37"/>
        <v>-1197.1015</v>
      </c>
      <c r="N164" s="13">
        <f t="shared" si="37"/>
        <v>9992.5</v>
      </c>
      <c r="O164" s="13">
        <f t="shared" si="37"/>
        <v>-770.42174999999997</v>
      </c>
      <c r="P164" s="13">
        <f t="shared" si="35"/>
        <v>1.3642420526593924E-12</v>
      </c>
      <c r="Q164" s="13"/>
      <c r="R164" s="60"/>
      <c r="S164" s="62"/>
    </row>
    <row r="165" spans="1:19" x14ac:dyDescent="0.2">
      <c r="A165" s="2" t="s">
        <v>25</v>
      </c>
      <c r="B165" s="64"/>
      <c r="E165" s="13">
        <f>L60</f>
        <v>41641.078108463102</v>
      </c>
      <c r="G165" s="13">
        <f t="shared" ref="G165:O165" si="38">$E165*$B$149*B$213+$E165*$B$150*B$223</f>
        <v>1397.4246885761636</v>
      </c>
      <c r="H165" s="13">
        <f t="shared" si="38"/>
        <v>2709.197864013327</v>
      </c>
      <c r="I165" s="13">
        <f t="shared" si="38"/>
        <v>7876.4483593137466</v>
      </c>
      <c r="J165" s="13">
        <f t="shared" si="38"/>
        <v>6861.0863965332537</v>
      </c>
      <c r="K165" s="13">
        <f t="shared" si="38"/>
        <v>2676.4819263450831</v>
      </c>
      <c r="L165" s="13">
        <f t="shared" si="38"/>
        <v>5811.6506332104655</v>
      </c>
      <c r="M165" s="13">
        <f t="shared" si="38"/>
        <v>3569.6802655054785</v>
      </c>
      <c r="N165" s="13">
        <f t="shared" si="38"/>
        <v>1907.5837256960197</v>
      </c>
      <c r="O165" s="13">
        <f t="shared" si="38"/>
        <v>8831.5242492695652</v>
      </c>
      <c r="P165" s="13">
        <f>SUM(G165:O165)</f>
        <v>41641.078108463102</v>
      </c>
      <c r="Q165" s="13"/>
      <c r="R165" s="60"/>
      <c r="S165" s="62"/>
    </row>
    <row r="166" spans="1:19" x14ac:dyDescent="0.2">
      <c r="B166" s="64"/>
      <c r="E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60"/>
      <c r="S166" s="62"/>
    </row>
    <row r="167" spans="1:19" x14ac:dyDescent="0.2">
      <c r="A167" s="2" t="s">
        <v>27</v>
      </c>
      <c r="B167" s="64"/>
      <c r="E167" s="13">
        <f>L62</f>
        <v>413.95000336589993</v>
      </c>
      <c r="G167" s="13">
        <f t="shared" ref="G167:O168" si="39">$E167*$B$149*B$213+$E167*$B$150*B$223</f>
        <v>13.891666133930574</v>
      </c>
      <c r="H167" s="13">
        <f t="shared" si="39"/>
        <v>26.931878708953946</v>
      </c>
      <c r="I167" s="13">
        <f t="shared" si="39"/>
        <v>78.299025216319023</v>
      </c>
      <c r="J167" s="13">
        <f t="shared" si="39"/>
        <v>68.205408360006942</v>
      </c>
      <c r="K167" s="13">
        <f t="shared" si="39"/>
        <v>26.606652679200032</v>
      </c>
      <c r="L167" s="13">
        <f t="shared" si="39"/>
        <v>57.773067088048506</v>
      </c>
      <c r="M167" s="13">
        <f t="shared" si="39"/>
        <v>35.485852553391481</v>
      </c>
      <c r="N167" s="13">
        <f t="shared" si="39"/>
        <v>18.963108678786021</v>
      </c>
      <c r="O167" s="13">
        <f t="shared" si="39"/>
        <v>87.793343947263452</v>
      </c>
      <c r="P167" s="13">
        <f>SUM(G167:O167)</f>
        <v>413.95000336589993</v>
      </c>
      <c r="Q167" s="13"/>
      <c r="R167" s="60"/>
      <c r="S167" s="62"/>
    </row>
    <row r="168" spans="1:19" x14ac:dyDescent="0.2">
      <c r="A168" s="2" t="s">
        <v>28</v>
      </c>
      <c r="B168" s="64"/>
      <c r="E168" s="13">
        <f>L63</f>
        <v>35150.130758438092</v>
      </c>
      <c r="G168" s="13">
        <f t="shared" si="39"/>
        <v>1179.5962727136678</v>
      </c>
      <c r="H168" s="13">
        <f t="shared" si="39"/>
        <v>2286.8922587092056</v>
      </c>
      <c r="I168" s="13">
        <f t="shared" si="39"/>
        <v>6648.6796768524327</v>
      </c>
      <c r="J168" s="13">
        <f t="shared" si="39"/>
        <v>5791.5907785795271</v>
      </c>
      <c r="K168" s="13">
        <f t="shared" si="39"/>
        <v>2259.2760311963552</v>
      </c>
      <c r="L168" s="13">
        <f t="shared" si="39"/>
        <v>4905.7394515006472</v>
      </c>
      <c r="M168" s="13">
        <f t="shared" si="39"/>
        <v>3013.2439840176039</v>
      </c>
      <c r="N168" s="13">
        <f t="shared" si="39"/>
        <v>1610.2325020556093</v>
      </c>
      <c r="O168" s="13">
        <f t="shared" si="39"/>
        <v>7454.879802813045</v>
      </c>
      <c r="P168" s="13">
        <f>SUM(G168:O168)</f>
        <v>35150.130758438092</v>
      </c>
      <c r="Q168" s="13"/>
      <c r="R168" s="60"/>
      <c r="S168" s="62"/>
    </row>
    <row r="169" spans="1:19" x14ac:dyDescent="0.2">
      <c r="Q169" s="13"/>
      <c r="R169" s="60"/>
      <c r="S169" s="62"/>
    </row>
    <row r="170" spans="1:19" x14ac:dyDescent="0.2">
      <c r="A170" s="2" t="s">
        <v>29</v>
      </c>
      <c r="B170" s="64"/>
      <c r="E170" s="13">
        <f t="shared" ref="E170:E190" si="40">L65</f>
        <v>835635.08492938534</v>
      </c>
      <c r="G170" s="13">
        <f t="shared" ref="G170:O170" si="41">$E170*$B$149*B$213+$E170*$B$150*B$223</f>
        <v>28042.91222429787</v>
      </c>
      <c r="H170" s="13">
        <f t="shared" si="41"/>
        <v>54367.007052230299</v>
      </c>
      <c r="I170" s="13">
        <f t="shared" si="41"/>
        <v>158061.14761325964</v>
      </c>
      <c r="J170" s="13">
        <f t="shared" si="41"/>
        <v>137685.30437038976</v>
      </c>
      <c r="K170" s="13">
        <f t="shared" si="41"/>
        <v>53710.477812503639</v>
      </c>
      <c r="L170" s="13">
        <f t="shared" si="41"/>
        <v>116625.68288489457</v>
      </c>
      <c r="M170" s="13">
        <f t="shared" si="41"/>
        <v>71634.794470659224</v>
      </c>
      <c r="N170" s="13">
        <f t="shared" si="41"/>
        <v>38280.562392738211</v>
      </c>
      <c r="O170" s="13">
        <f t="shared" si="41"/>
        <v>177227.19610841217</v>
      </c>
      <c r="P170" s="13">
        <f t="shared" ref="P170:P176" si="42">SUM(G170:O170)</f>
        <v>835635.08492938546</v>
      </c>
      <c r="Q170" s="13"/>
      <c r="R170" s="60"/>
      <c r="S170" s="62"/>
    </row>
    <row r="171" spans="1:19" x14ac:dyDescent="0.2">
      <c r="A171" s="2" t="s">
        <v>30</v>
      </c>
      <c r="B171" s="66" t="s">
        <v>81</v>
      </c>
      <c r="C171" s="2" t="s">
        <v>98</v>
      </c>
      <c r="E171" s="13">
        <f t="shared" si="40"/>
        <v>87.331910650500006</v>
      </c>
      <c r="G171" s="13">
        <f t="shared" ref="G171:O171" si="43">$E171*B217</f>
        <v>0</v>
      </c>
      <c r="H171" s="13">
        <f t="shared" si="43"/>
        <v>2.3248741320000006</v>
      </c>
      <c r="I171" s="13">
        <f t="shared" si="43"/>
        <v>19.132271016900003</v>
      </c>
      <c r="J171" s="13">
        <f t="shared" si="43"/>
        <v>6.1778239269000013</v>
      </c>
      <c r="K171" s="13">
        <f t="shared" si="43"/>
        <v>11.3479517058</v>
      </c>
      <c r="L171" s="13">
        <f t="shared" si="43"/>
        <v>17.093999142000005</v>
      </c>
      <c r="M171" s="13">
        <f t="shared" si="43"/>
        <v>5.5072806227999989</v>
      </c>
      <c r="N171" s="13">
        <f t="shared" si="43"/>
        <v>1.4197529769000001</v>
      </c>
      <c r="O171" s="13">
        <f t="shared" si="43"/>
        <v>24.327957127200005</v>
      </c>
      <c r="P171" s="13">
        <f t="shared" si="42"/>
        <v>87.331910650500006</v>
      </c>
      <c r="Q171" s="13"/>
      <c r="R171" s="60"/>
      <c r="S171" s="62"/>
    </row>
    <row r="172" spans="1:19" x14ac:dyDescent="0.2">
      <c r="A172" s="2" t="s">
        <v>31</v>
      </c>
      <c r="B172" s="66"/>
      <c r="E172" s="13">
        <f t="shared" si="40"/>
        <v>8658.2809603640981</v>
      </c>
      <c r="G172" s="13">
        <f t="shared" ref="G172:O173" si="44">$E172*$B$149*B$213+$E172*$B$150*B$223</f>
        <v>290.56153500940877</v>
      </c>
      <c r="H172" s="13">
        <f t="shared" si="44"/>
        <v>563.31385615778015</v>
      </c>
      <c r="I172" s="13">
        <f t="shared" si="44"/>
        <v>1637.7218353258015</v>
      </c>
      <c r="J172" s="13">
        <f t="shared" si="44"/>
        <v>1426.6012412018581</v>
      </c>
      <c r="K172" s="13">
        <f t="shared" si="44"/>
        <v>556.51134783953739</v>
      </c>
      <c r="L172" s="13">
        <f t="shared" si="44"/>
        <v>1208.3958031717566</v>
      </c>
      <c r="M172" s="13">
        <f t="shared" si="44"/>
        <v>742.23089510095974</v>
      </c>
      <c r="N172" s="13">
        <f t="shared" si="44"/>
        <v>396.63708536733293</v>
      </c>
      <c r="O172" s="13">
        <f t="shared" si="44"/>
        <v>1836.3073611896625</v>
      </c>
      <c r="P172" s="13">
        <f t="shared" si="42"/>
        <v>8658.2809603640999</v>
      </c>
      <c r="Q172" s="13"/>
      <c r="R172" s="60"/>
      <c r="S172" s="62"/>
    </row>
    <row r="173" spans="1:19" x14ac:dyDescent="0.2">
      <c r="A173" s="2" t="s">
        <v>32</v>
      </c>
      <c r="B173" s="66"/>
      <c r="E173" s="13">
        <f t="shared" si="40"/>
        <v>19815.470652251402</v>
      </c>
      <c r="G173" s="13">
        <f t="shared" si="44"/>
        <v>664.98345295206718</v>
      </c>
      <c r="H173" s="13">
        <f t="shared" si="44"/>
        <v>1289.2084740377452</v>
      </c>
      <c r="I173" s="13">
        <f t="shared" si="44"/>
        <v>3748.1145637349528</v>
      </c>
      <c r="J173" s="13">
        <f t="shared" si="44"/>
        <v>3264.9408302767861</v>
      </c>
      <c r="K173" s="13">
        <f t="shared" si="44"/>
        <v>1273.6401522705376</v>
      </c>
      <c r="L173" s="13">
        <f t="shared" si="44"/>
        <v>2765.5526176233925</v>
      </c>
      <c r="M173" s="13">
        <f t="shared" si="44"/>
        <v>1698.6806718788748</v>
      </c>
      <c r="N173" s="13">
        <f t="shared" si="44"/>
        <v>907.74953604189932</v>
      </c>
      <c r="O173" s="13">
        <f t="shared" si="44"/>
        <v>4202.6003534351485</v>
      </c>
      <c r="P173" s="13">
        <f t="shared" si="42"/>
        <v>19815.470652251406</v>
      </c>
      <c r="Q173" s="13"/>
      <c r="R173" s="60"/>
      <c r="S173" s="62"/>
    </row>
    <row r="174" spans="1:19" x14ac:dyDescent="0.2">
      <c r="A174" s="2" t="s">
        <v>60</v>
      </c>
      <c r="B174" s="66" t="s">
        <v>81</v>
      </c>
      <c r="C174" s="2" t="s">
        <v>99</v>
      </c>
      <c r="E174" s="13">
        <f t="shared" si="40"/>
        <v>0</v>
      </c>
      <c r="G174" s="13">
        <f t="shared" ref="G174:O174" si="45">$E$174*B213</f>
        <v>0</v>
      </c>
      <c r="H174" s="13">
        <f t="shared" si="45"/>
        <v>0</v>
      </c>
      <c r="I174" s="13">
        <f t="shared" si="45"/>
        <v>0</v>
      </c>
      <c r="J174" s="13">
        <f t="shared" si="45"/>
        <v>0</v>
      </c>
      <c r="K174" s="13">
        <f t="shared" si="45"/>
        <v>0</v>
      </c>
      <c r="L174" s="13">
        <f t="shared" si="45"/>
        <v>0</v>
      </c>
      <c r="M174" s="13">
        <f t="shared" si="45"/>
        <v>0</v>
      </c>
      <c r="N174" s="13">
        <f t="shared" si="45"/>
        <v>0</v>
      </c>
      <c r="O174" s="13">
        <f t="shared" si="45"/>
        <v>0</v>
      </c>
      <c r="P174" s="13">
        <f t="shared" si="42"/>
        <v>0</v>
      </c>
      <c r="Q174" s="13"/>
      <c r="R174" s="60"/>
      <c r="S174" s="62"/>
    </row>
    <row r="175" spans="1:19" x14ac:dyDescent="0.2">
      <c r="A175" s="2" t="s">
        <v>34</v>
      </c>
      <c r="B175" s="66" t="s">
        <v>81</v>
      </c>
      <c r="C175" s="65" t="s">
        <v>82</v>
      </c>
      <c r="E175" s="13">
        <f t="shared" si="40"/>
        <v>9415.4644585419992</v>
      </c>
      <c r="G175" s="13">
        <f>$E175*B215</f>
        <v>195.78351388760001</v>
      </c>
      <c r="H175" s="13">
        <f t="shared" ref="H175:O175" si="46">$E175*C215</f>
        <v>509.94512110400001</v>
      </c>
      <c r="I175" s="13">
        <f t="shared" si="46"/>
        <v>1432.3146139092</v>
      </c>
      <c r="J175" s="13">
        <f t="shared" si="46"/>
        <v>1141.7660703767999</v>
      </c>
      <c r="K175" s="13">
        <f t="shared" si="46"/>
        <v>711.39668308320006</v>
      </c>
      <c r="L175" s="13">
        <f t="shared" si="46"/>
        <v>1049.7747874000002</v>
      </c>
      <c r="M175" s="13">
        <f t="shared" si="46"/>
        <v>990.99243761080004</v>
      </c>
      <c r="N175" s="13">
        <f t="shared" si="46"/>
        <v>535.16752011599988</v>
      </c>
      <c r="O175" s="13">
        <f t="shared" si="46"/>
        <v>2848.3237110543996</v>
      </c>
      <c r="P175" s="13">
        <f t="shared" si="42"/>
        <v>9415.4644585419992</v>
      </c>
      <c r="Q175" s="13"/>
      <c r="R175" s="60"/>
      <c r="S175" s="62"/>
    </row>
    <row r="176" spans="1:19" x14ac:dyDescent="0.2">
      <c r="A176" s="2" t="s">
        <v>35</v>
      </c>
      <c r="B176" s="52"/>
      <c r="E176" s="13">
        <f t="shared" si="40"/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f t="shared" si="42"/>
        <v>0</v>
      </c>
      <c r="Q176" s="13"/>
      <c r="R176" s="60"/>
      <c r="S176" s="62"/>
    </row>
    <row r="177" spans="1:19" x14ac:dyDescent="0.2">
      <c r="A177" s="2" t="s">
        <v>36</v>
      </c>
      <c r="B177" s="64"/>
      <c r="E177" s="13">
        <f t="shared" si="40"/>
        <v>11946.172157593801</v>
      </c>
      <c r="G177" s="13">
        <f t="shared" ref="G177:O180" si="47">$E177*$B$149*B$213+$E177*$B$150*B$223</f>
        <v>400.89922416321639</v>
      </c>
      <c r="H177" s="13">
        <f t="shared" si="47"/>
        <v>777.22637267431514</v>
      </c>
      <c r="I177" s="13">
        <f t="shared" si="47"/>
        <v>2259.6294900356042</v>
      </c>
      <c r="J177" s="13">
        <f t="shared" si="47"/>
        <v>1968.3380691445857</v>
      </c>
      <c r="K177" s="13">
        <f t="shared" si="47"/>
        <v>767.84068331574576</v>
      </c>
      <c r="L177" s="13">
        <f t="shared" si="47"/>
        <v>1667.2714093348836</v>
      </c>
      <c r="M177" s="13">
        <f t="shared" si="47"/>
        <v>1024.0852767600813</v>
      </c>
      <c r="N177" s="13">
        <f t="shared" si="47"/>
        <v>547.2558499285675</v>
      </c>
      <c r="O177" s="13">
        <f t="shared" si="47"/>
        <v>2533.6257822368011</v>
      </c>
      <c r="P177" s="13">
        <f t="shared" si="35"/>
        <v>11946.172157593801</v>
      </c>
      <c r="Q177" s="13"/>
      <c r="R177" s="60"/>
      <c r="S177" s="62"/>
    </row>
    <row r="178" spans="1:19" x14ac:dyDescent="0.2">
      <c r="A178" s="2" t="s">
        <v>37</v>
      </c>
      <c r="B178" s="64"/>
      <c r="E178" s="13">
        <f t="shared" si="40"/>
        <v>552042.54216585262</v>
      </c>
      <c r="G178" s="13">
        <f t="shared" si="47"/>
        <v>18525.886278869511</v>
      </c>
      <c r="H178" s="13">
        <f t="shared" si="47"/>
        <v>35916.276523499808</v>
      </c>
      <c r="I178" s="13">
        <f t="shared" si="47"/>
        <v>104419.35639101303</v>
      </c>
      <c r="J178" s="13">
        <f t="shared" si="47"/>
        <v>90958.537780797153</v>
      </c>
      <c r="K178" s="13">
        <f t="shared" si="47"/>
        <v>35482.556019129712</v>
      </c>
      <c r="L178" s="13">
        <f t="shared" si="47"/>
        <v>77045.997257339128</v>
      </c>
      <c r="M178" s="13">
        <f t="shared" si="47"/>
        <v>47323.831610604087</v>
      </c>
      <c r="N178" s="13">
        <f t="shared" si="47"/>
        <v>25289.147571647878</v>
      </c>
      <c r="O178" s="13">
        <f t="shared" si="47"/>
        <v>117080.95273295231</v>
      </c>
      <c r="P178" s="13">
        <f t="shared" si="35"/>
        <v>552042.54216585262</v>
      </c>
      <c r="Q178" s="13"/>
      <c r="R178" s="60"/>
      <c r="S178" s="62"/>
    </row>
    <row r="179" spans="1:19" x14ac:dyDescent="0.2">
      <c r="A179" s="2" t="s">
        <v>38</v>
      </c>
      <c r="B179" s="64"/>
      <c r="E179" s="13">
        <f t="shared" si="40"/>
        <v>419347.91255189001</v>
      </c>
      <c r="G179" s="13">
        <f t="shared" si="47"/>
        <v>14072.813498644493</v>
      </c>
      <c r="H179" s="13">
        <f t="shared" si="47"/>
        <v>27283.070481624454</v>
      </c>
      <c r="I179" s="13">
        <f t="shared" si="47"/>
        <v>79320.044721168859</v>
      </c>
      <c r="J179" s="13">
        <f t="shared" si="47"/>
        <v>69094.807073201911</v>
      </c>
      <c r="K179" s="13">
        <f t="shared" si="47"/>
        <v>26953.603503545241</v>
      </c>
      <c r="L179" s="13">
        <f t="shared" si="47"/>
        <v>58526.428042274041</v>
      </c>
      <c r="M179" s="13">
        <f t="shared" si="47"/>
        <v>35948.588168594091</v>
      </c>
      <c r="N179" s="13">
        <f t="shared" si="47"/>
        <v>19210.387668277101</v>
      </c>
      <c r="O179" s="13">
        <f t="shared" si="47"/>
        <v>88938.169394559853</v>
      </c>
      <c r="P179" s="13">
        <f t="shared" si="35"/>
        <v>419347.91255189007</v>
      </c>
      <c r="Q179" s="13"/>
      <c r="R179" s="60"/>
      <c r="S179" s="62"/>
    </row>
    <row r="180" spans="1:19" x14ac:dyDescent="0.2">
      <c r="A180" s="2" t="s">
        <v>39</v>
      </c>
      <c r="B180" s="64"/>
      <c r="E180" s="13">
        <f t="shared" si="40"/>
        <v>98.787303581100005</v>
      </c>
      <c r="G180" s="13">
        <f t="shared" si="47"/>
        <v>3.3151835450206768</v>
      </c>
      <c r="H180" s="13">
        <f t="shared" si="47"/>
        <v>6.4271715337542723</v>
      </c>
      <c r="I180" s="13">
        <f t="shared" si="47"/>
        <v>18.685709653954543</v>
      </c>
      <c r="J180" s="13">
        <f t="shared" si="47"/>
        <v>16.276913459950329</v>
      </c>
      <c r="K180" s="13">
        <f t="shared" si="47"/>
        <v>6.3495578068004468</v>
      </c>
      <c r="L180" s="13">
        <f t="shared" si="47"/>
        <v>13.787282210005296</v>
      </c>
      <c r="M180" s="13">
        <f t="shared" si="47"/>
        <v>8.4685388586104171</v>
      </c>
      <c r="N180" s="13">
        <f t="shared" si="47"/>
        <v>4.5254604630036965</v>
      </c>
      <c r="O180" s="13">
        <f t="shared" si="47"/>
        <v>20.95148605000033</v>
      </c>
      <c r="P180" s="13">
        <f t="shared" si="35"/>
        <v>98.787303581100005</v>
      </c>
      <c r="Q180" s="13"/>
      <c r="R180" s="60"/>
      <c r="S180" s="62"/>
    </row>
    <row r="181" spans="1:19" x14ac:dyDescent="0.2">
      <c r="B181" s="64"/>
      <c r="E181" s="13">
        <f t="shared" si="40"/>
        <v>0</v>
      </c>
      <c r="G181" s="13">
        <f t="shared" ref="G181:O181" si="48">$E181*$B$149*B$213/100+$E181*$B$150*B$223/100</f>
        <v>0</v>
      </c>
      <c r="H181" s="13">
        <f t="shared" si="48"/>
        <v>0</v>
      </c>
      <c r="I181" s="13">
        <f t="shared" si="48"/>
        <v>0</v>
      </c>
      <c r="J181" s="13">
        <f t="shared" si="48"/>
        <v>0</v>
      </c>
      <c r="K181" s="13">
        <f t="shared" si="48"/>
        <v>0</v>
      </c>
      <c r="L181" s="13">
        <f t="shared" si="48"/>
        <v>0</v>
      </c>
      <c r="M181" s="13">
        <f t="shared" si="48"/>
        <v>0</v>
      </c>
      <c r="N181" s="13">
        <f t="shared" si="48"/>
        <v>0</v>
      </c>
      <c r="O181" s="13">
        <f t="shared" si="48"/>
        <v>0</v>
      </c>
      <c r="P181" s="13">
        <f>SUM(G181:O181)</f>
        <v>0</v>
      </c>
      <c r="Q181" s="13"/>
      <c r="R181" s="60"/>
      <c r="S181" s="62"/>
    </row>
    <row r="182" spans="1:19" x14ac:dyDescent="0.2">
      <c r="A182" s="2" t="s">
        <v>40</v>
      </c>
      <c r="B182" s="64"/>
      <c r="E182" s="13">
        <f t="shared" si="40"/>
        <v>25120.815066461098</v>
      </c>
      <c r="G182" s="13">
        <f t="shared" ref="G182:O188" si="49">$E182*$B$149*B$213+$E182*$B$150*B$223</f>
        <v>843.02445483259953</v>
      </c>
      <c r="H182" s="13">
        <f t="shared" si="49"/>
        <v>1634.3779174751555</v>
      </c>
      <c r="I182" s="13">
        <f t="shared" si="49"/>
        <v>4751.6253565643892</v>
      </c>
      <c r="J182" s="13">
        <f t="shared" si="49"/>
        <v>4139.0878995348185</v>
      </c>
      <c r="K182" s="13">
        <f t="shared" si="49"/>
        <v>1614.641372284151</v>
      </c>
      <c r="L182" s="13">
        <f t="shared" si="49"/>
        <v>3505.994739317041</v>
      </c>
      <c r="M182" s="13">
        <f t="shared" si="49"/>
        <v>2153.4811745888428</v>
      </c>
      <c r="N182" s="13">
        <f t="shared" si="49"/>
        <v>1150.7881201390251</v>
      </c>
      <c r="O182" s="13">
        <f t="shared" si="49"/>
        <v>5327.7940317250759</v>
      </c>
      <c r="P182" s="13">
        <f>SUM(G182:O182)</f>
        <v>25120.815066461102</v>
      </c>
      <c r="Q182" s="13"/>
      <c r="R182" s="60"/>
      <c r="S182" s="62"/>
    </row>
    <row r="183" spans="1:19" x14ac:dyDescent="0.2">
      <c r="A183" s="2" t="s">
        <v>41</v>
      </c>
      <c r="B183" s="64"/>
      <c r="E183" s="13">
        <f t="shared" si="40"/>
        <v>23634.6889871397</v>
      </c>
      <c r="G183" s="13">
        <f t="shared" si="49"/>
        <v>793.15184422988443</v>
      </c>
      <c r="H183" s="13">
        <f t="shared" si="49"/>
        <v>1537.6895082734313</v>
      </c>
      <c r="I183" s="13">
        <f t="shared" si="49"/>
        <v>4470.5232369527112</v>
      </c>
      <c r="J183" s="13">
        <f t="shared" si="49"/>
        <v>3894.2229755334142</v>
      </c>
      <c r="K183" s="13">
        <f t="shared" si="49"/>
        <v>1519.1205603298276</v>
      </c>
      <c r="L183" s="13">
        <f t="shared" si="49"/>
        <v>3298.5830688645551</v>
      </c>
      <c r="M183" s="13">
        <f t="shared" si="49"/>
        <v>2026.08305767197</v>
      </c>
      <c r="N183" s="13">
        <f t="shared" si="49"/>
        <v>1082.7084725405216</v>
      </c>
      <c r="O183" s="13">
        <f t="shared" si="49"/>
        <v>5012.6062627433839</v>
      </c>
      <c r="P183" s="13">
        <f>SUM(G183:O183)</f>
        <v>23634.6889871397</v>
      </c>
      <c r="Q183" s="13"/>
      <c r="R183" s="60"/>
      <c r="S183" s="62"/>
    </row>
    <row r="184" spans="1:19" x14ac:dyDescent="0.2">
      <c r="A184" s="2" t="s">
        <v>42</v>
      </c>
      <c r="B184" s="64"/>
      <c r="E184" s="13">
        <f t="shared" si="40"/>
        <v>69804.06068688391</v>
      </c>
      <c r="G184" s="13">
        <f t="shared" si="49"/>
        <v>2342.5406401016116</v>
      </c>
      <c r="H184" s="13">
        <f t="shared" si="49"/>
        <v>4541.5013420108198</v>
      </c>
      <c r="I184" s="13">
        <f t="shared" si="49"/>
        <v>13203.502508713898</v>
      </c>
      <c r="J184" s="13">
        <f t="shared" si="49"/>
        <v>11501.42390535809</v>
      </c>
      <c r="K184" s="13">
        <f t="shared" si="49"/>
        <v>4486.6587346106462</v>
      </c>
      <c r="L184" s="13">
        <f t="shared" si="49"/>
        <v>9742.2264724971465</v>
      </c>
      <c r="M184" s="13">
        <f t="shared" si="49"/>
        <v>5983.9511656513405</v>
      </c>
      <c r="N184" s="13">
        <f t="shared" si="49"/>
        <v>3197.7339733366398</v>
      </c>
      <c r="O184" s="13">
        <f t="shared" si="49"/>
        <v>14804.521944603721</v>
      </c>
      <c r="P184" s="13">
        <f t="shared" si="35"/>
        <v>69804.06068688391</v>
      </c>
      <c r="Q184" s="13"/>
      <c r="R184" s="60"/>
      <c r="S184" s="62"/>
    </row>
    <row r="185" spans="1:19" x14ac:dyDescent="0.2">
      <c r="A185" s="2" t="s">
        <v>43</v>
      </c>
      <c r="B185" s="64"/>
      <c r="E185" s="13">
        <f t="shared" si="40"/>
        <v>81812.483670273607</v>
      </c>
      <c r="G185" s="13">
        <f t="shared" si="49"/>
        <v>2745.5289273919848</v>
      </c>
      <c r="H185" s="13">
        <f t="shared" si="49"/>
        <v>5322.7777972463982</v>
      </c>
      <c r="I185" s="13">
        <f t="shared" si="49"/>
        <v>15474.906799906879</v>
      </c>
      <c r="J185" s="13">
        <f t="shared" si="49"/>
        <v>13480.018872581266</v>
      </c>
      <c r="K185" s="13">
        <f t="shared" si="49"/>
        <v>5258.5005921925522</v>
      </c>
      <c r="L185" s="13">
        <f t="shared" si="49"/>
        <v>11418.185938616061</v>
      </c>
      <c r="M185" s="13">
        <f t="shared" si="49"/>
        <v>7013.3728927256088</v>
      </c>
      <c r="N185" s="13">
        <f t="shared" si="49"/>
        <v>3747.8415424711811</v>
      </c>
      <c r="O185" s="13">
        <f t="shared" si="49"/>
        <v>17351.350307141671</v>
      </c>
      <c r="P185" s="13">
        <f t="shared" si="35"/>
        <v>81812.483670273592</v>
      </c>
      <c r="Q185" s="13"/>
      <c r="R185" s="60"/>
      <c r="S185" s="62"/>
    </row>
    <row r="186" spans="1:19" x14ac:dyDescent="0.2">
      <c r="A186" s="2" t="s">
        <v>44</v>
      </c>
      <c r="B186" s="64"/>
      <c r="E186" s="13">
        <f t="shared" si="40"/>
        <v>276256.35093315574</v>
      </c>
      <c r="G186" s="13">
        <f t="shared" si="49"/>
        <v>9270.8321375447886</v>
      </c>
      <c r="H186" s="13">
        <f t="shared" si="49"/>
        <v>17973.432722341324</v>
      </c>
      <c r="I186" s="13">
        <f t="shared" si="49"/>
        <v>52254.143766158275</v>
      </c>
      <c r="J186" s="13">
        <f t="shared" si="49"/>
        <v>45518.002353502176</v>
      </c>
      <c r="K186" s="13">
        <f t="shared" si="49"/>
        <v>17756.387776145544</v>
      </c>
      <c r="L186" s="13">
        <f t="shared" si="49"/>
        <v>38555.807624557769</v>
      </c>
      <c r="M186" s="13">
        <f t="shared" si="49"/>
        <v>23682.068018940612</v>
      </c>
      <c r="N186" s="13">
        <f t="shared" si="49"/>
        <v>12655.34282728268</v>
      </c>
      <c r="O186" s="13">
        <f t="shared" si="49"/>
        <v>58590.333706682577</v>
      </c>
      <c r="P186" s="13">
        <f t="shared" si="35"/>
        <v>276256.35093315574</v>
      </c>
      <c r="Q186" s="13"/>
      <c r="R186" s="60"/>
      <c r="S186" s="62"/>
    </row>
    <row r="187" spans="1:19" x14ac:dyDescent="0.2">
      <c r="A187" s="2" t="s">
        <v>45</v>
      </c>
      <c r="B187" s="64"/>
      <c r="E187" s="13">
        <f t="shared" si="40"/>
        <v>62023.188586562384</v>
      </c>
      <c r="G187" s="13">
        <f t="shared" si="49"/>
        <v>2081.423895157563</v>
      </c>
      <c r="H187" s="13">
        <f t="shared" si="49"/>
        <v>4035.2723241298513</v>
      </c>
      <c r="I187" s="13">
        <f t="shared" si="49"/>
        <v>11731.743369121594</v>
      </c>
      <c r="J187" s="13">
        <f t="shared" si="49"/>
        <v>10219.390919045201</v>
      </c>
      <c r="K187" s="13">
        <f t="shared" si="49"/>
        <v>3986.5428756151332</v>
      </c>
      <c r="L187" s="13">
        <f t="shared" si="49"/>
        <v>8656.2865227441926</v>
      </c>
      <c r="M187" s="13">
        <f t="shared" si="49"/>
        <v>5316.9361207335942</v>
      </c>
      <c r="N187" s="13">
        <f t="shared" si="49"/>
        <v>2841.2911129564482</v>
      </c>
      <c r="O187" s="13">
        <f t="shared" si="49"/>
        <v>13154.301447058806</v>
      </c>
      <c r="P187" s="13">
        <f t="shared" si="35"/>
        <v>62023.188586562377</v>
      </c>
      <c r="Q187" s="13"/>
      <c r="R187" s="60"/>
      <c r="S187" s="62"/>
    </row>
    <row r="188" spans="1:19" x14ac:dyDescent="0.2">
      <c r="A188" s="2" t="s">
        <v>84</v>
      </c>
      <c r="B188" s="64"/>
      <c r="D188" s="13"/>
      <c r="E188" s="13">
        <f t="shared" si="40"/>
        <v>3590.9076366296999</v>
      </c>
      <c r="G188" s="13">
        <f t="shared" si="49"/>
        <v>120.50655779738726</v>
      </c>
      <c r="H188" s="13">
        <f t="shared" si="49"/>
        <v>233.62697943810247</v>
      </c>
      <c r="I188" s="13">
        <f t="shared" si="49"/>
        <v>679.22349390927184</v>
      </c>
      <c r="J188" s="13">
        <f t="shared" si="49"/>
        <v>591.66401678442844</v>
      </c>
      <c r="K188" s="13">
        <f t="shared" si="49"/>
        <v>230.80572898665167</v>
      </c>
      <c r="L188" s="13">
        <f t="shared" si="49"/>
        <v>501.16619425321437</v>
      </c>
      <c r="M188" s="13">
        <f t="shared" si="49"/>
        <v>307.83045751941654</v>
      </c>
      <c r="N188" s="13">
        <f t="shared" si="49"/>
        <v>164.49999085686957</v>
      </c>
      <c r="O188" s="13">
        <f t="shared" si="49"/>
        <v>761.58421708435765</v>
      </c>
      <c r="P188" s="13">
        <f t="shared" si="35"/>
        <v>3590.9076366296999</v>
      </c>
      <c r="Q188" s="13"/>
      <c r="R188" s="60"/>
      <c r="S188" s="62"/>
    </row>
    <row r="189" spans="1:19" x14ac:dyDescent="0.2">
      <c r="A189" s="2" t="s">
        <v>62</v>
      </c>
      <c r="B189" s="66" t="s">
        <v>81</v>
      </c>
      <c r="C189" s="65" t="s">
        <v>85</v>
      </c>
      <c r="E189" s="13">
        <f t="shared" si="40"/>
        <v>597.60225979999996</v>
      </c>
      <c r="G189" s="13">
        <f t="shared" ref="G189:O190" si="50">$E189*B218</f>
        <v>0</v>
      </c>
      <c r="H189" s="13">
        <f t="shared" si="50"/>
        <v>50.75</v>
      </c>
      <c r="I189" s="13">
        <f t="shared" si="50"/>
        <v>50.75</v>
      </c>
      <c r="J189" s="13">
        <f t="shared" si="50"/>
        <v>50.75</v>
      </c>
      <c r="K189" s="13">
        <f t="shared" si="50"/>
        <v>101.5</v>
      </c>
      <c r="L189" s="13">
        <f t="shared" si="50"/>
        <v>50.75</v>
      </c>
      <c r="M189" s="13">
        <f t="shared" si="50"/>
        <v>152.25</v>
      </c>
      <c r="N189" s="13">
        <f t="shared" si="50"/>
        <v>90.102259800000013</v>
      </c>
      <c r="O189" s="13">
        <f t="shared" si="50"/>
        <v>50.75</v>
      </c>
      <c r="P189" s="13">
        <f t="shared" si="35"/>
        <v>597.60225979999996</v>
      </c>
      <c r="Q189" s="13"/>
      <c r="R189" s="60"/>
      <c r="S189" s="62"/>
    </row>
    <row r="190" spans="1:19" x14ac:dyDescent="0.2">
      <c r="A190" s="2" t="s">
        <v>63</v>
      </c>
      <c r="B190" s="66" t="s">
        <v>81</v>
      </c>
      <c r="C190" s="65" t="s">
        <v>86</v>
      </c>
      <c r="E190" s="13">
        <f t="shared" si="40"/>
        <v>9071.3862179999996</v>
      </c>
      <c r="G190" s="13">
        <f t="shared" si="50"/>
        <v>0</v>
      </c>
      <c r="H190" s="13">
        <f t="shared" si="50"/>
        <v>657.08728399999995</v>
      </c>
      <c r="I190" s="13">
        <f t="shared" si="50"/>
        <v>743.36944400000004</v>
      </c>
      <c r="J190" s="13">
        <f t="shared" si="50"/>
        <v>540.23290799999995</v>
      </c>
      <c r="K190" s="13">
        <f t="shared" si="50"/>
        <v>781.41321199999993</v>
      </c>
      <c r="L190" s="13">
        <f t="shared" si="50"/>
        <v>390.26938200000006</v>
      </c>
      <c r="M190" s="13">
        <f t="shared" si="50"/>
        <v>1213.899604</v>
      </c>
      <c r="N190" s="13">
        <f t="shared" si="50"/>
        <v>2143.5382440000008</v>
      </c>
      <c r="O190" s="13">
        <f t="shared" si="50"/>
        <v>2601.5761400000006</v>
      </c>
      <c r="P190" s="13">
        <f t="shared" si="35"/>
        <v>9071.3862180000015</v>
      </c>
      <c r="Q190" s="13"/>
      <c r="R190" s="60"/>
      <c r="S190" s="62"/>
    </row>
    <row r="191" spans="1:19" x14ac:dyDescent="0.2">
      <c r="E191" s="13"/>
      <c r="Q191" s="13"/>
      <c r="R191" s="60"/>
      <c r="S191" s="62"/>
    </row>
    <row r="192" spans="1:19" x14ac:dyDescent="0.2">
      <c r="A192" s="2" t="s">
        <v>49</v>
      </c>
      <c r="E192" s="13">
        <f>SUM(E157:E190)</f>
        <v>19389677.412654556</v>
      </c>
      <c r="G192" s="37">
        <f t="shared" ref="G192:O192" si="51">SUM(G157:G190)</f>
        <v>649968.5762535634</v>
      </c>
      <c r="H192" s="37">
        <f t="shared" si="51"/>
        <v>1275325.7191069275</v>
      </c>
      <c r="I192" s="37">
        <f t="shared" si="51"/>
        <v>3648192.7684084619</v>
      </c>
      <c r="J192" s="37">
        <f t="shared" si="51"/>
        <v>3164329.9974160562</v>
      </c>
      <c r="K192" s="37">
        <f t="shared" si="51"/>
        <v>1256103.8965729761</v>
      </c>
      <c r="L192" s="37">
        <f t="shared" si="51"/>
        <v>2698795.0286149965</v>
      </c>
      <c r="M192" s="37">
        <f t="shared" si="51"/>
        <v>1664053.2910805026</v>
      </c>
      <c r="N192" s="37">
        <f t="shared" si="51"/>
        <v>904749.12557610334</v>
      </c>
      <c r="O192" s="37">
        <f t="shared" si="51"/>
        <v>4128159.0096249678</v>
      </c>
      <c r="P192" s="37">
        <f>SUM(G192:O192)</f>
        <v>19389677.412654556</v>
      </c>
      <c r="Q192" s="13"/>
      <c r="R192" s="60"/>
      <c r="S192" s="62"/>
    </row>
    <row r="193" spans="1:19" x14ac:dyDescent="0.2">
      <c r="E193" s="13"/>
      <c r="F193" s="75"/>
      <c r="M193" s="13"/>
      <c r="N193" s="13"/>
      <c r="O193" s="13"/>
      <c r="P193" s="13"/>
      <c r="Q193" s="13"/>
      <c r="R193" s="60"/>
      <c r="S193" s="62"/>
    </row>
    <row r="194" spans="1:19" x14ac:dyDescent="0.2">
      <c r="A194" s="76"/>
      <c r="M194" s="37"/>
      <c r="N194" s="37"/>
      <c r="O194" s="37"/>
      <c r="P194" s="37"/>
      <c r="Q194" s="13"/>
      <c r="R194" s="60"/>
      <c r="S194" s="62"/>
    </row>
    <row r="195" spans="1:19" x14ac:dyDescent="0.2">
      <c r="A195" s="76"/>
      <c r="M195" s="18"/>
      <c r="N195" s="18"/>
      <c r="O195" s="18"/>
      <c r="P195" s="18"/>
      <c r="Q195" s="13"/>
      <c r="R195" s="60"/>
      <c r="S195" s="62"/>
    </row>
    <row r="196" spans="1:19" x14ac:dyDescent="0.2">
      <c r="A196" s="76"/>
      <c r="M196" s="13"/>
      <c r="N196" s="13"/>
      <c r="O196" s="13"/>
      <c r="P196" s="13"/>
      <c r="Q196" s="13"/>
      <c r="R196" s="60"/>
      <c r="S196" s="62"/>
    </row>
    <row r="197" spans="1:19" x14ac:dyDescent="0.2">
      <c r="A197" s="1" t="s">
        <v>100</v>
      </c>
      <c r="B197" s="18" t="s">
        <v>66</v>
      </c>
      <c r="C197" s="18" t="s">
        <v>67</v>
      </c>
      <c r="D197" s="18" t="s">
        <v>68</v>
      </c>
      <c r="E197" s="18" t="s">
        <v>69</v>
      </c>
      <c r="F197" s="18" t="s">
        <v>70</v>
      </c>
      <c r="G197" s="18" t="s">
        <v>71</v>
      </c>
      <c r="H197" s="18" t="s">
        <v>72</v>
      </c>
      <c r="I197" s="18" t="s">
        <v>73</v>
      </c>
      <c r="J197" s="18" t="s">
        <v>74</v>
      </c>
      <c r="K197" s="63" t="s">
        <v>49</v>
      </c>
      <c r="M197" s="13"/>
      <c r="N197" s="13"/>
      <c r="O197" s="13"/>
      <c r="P197" s="13"/>
      <c r="Q197" s="13"/>
      <c r="R197" s="60"/>
      <c r="S197" s="62"/>
    </row>
    <row r="198" spans="1:19" x14ac:dyDescent="0.2">
      <c r="A198" s="2" t="s">
        <v>101</v>
      </c>
      <c r="K198" s="13"/>
      <c r="M198" s="13"/>
      <c r="N198" s="13"/>
      <c r="O198" s="13"/>
      <c r="P198" s="13"/>
      <c r="Q198" s="13"/>
    </row>
    <row r="199" spans="1:19" x14ac:dyDescent="0.2">
      <c r="A199" s="13" t="s">
        <v>102</v>
      </c>
      <c r="B199" s="13">
        <v>295983</v>
      </c>
      <c r="C199" s="13">
        <v>562506</v>
      </c>
      <c r="D199" s="13">
        <v>1690949</v>
      </c>
      <c r="E199" s="13">
        <v>1495952</v>
      </c>
      <c r="F199" s="13">
        <v>559873</v>
      </c>
      <c r="G199" s="13">
        <v>1247413</v>
      </c>
      <c r="H199" s="13">
        <v>759652</v>
      </c>
      <c r="I199" s="13">
        <v>399219</v>
      </c>
      <c r="J199" s="13">
        <v>1914743</v>
      </c>
      <c r="K199" s="13">
        <f t="shared" ref="K199:K209" si="52">SUM(B199:J199)</f>
        <v>8926290</v>
      </c>
      <c r="M199" s="59"/>
      <c r="N199" s="59"/>
      <c r="O199" s="59"/>
      <c r="P199" s="59"/>
      <c r="Q199" s="59"/>
    </row>
    <row r="200" spans="1:19" x14ac:dyDescent="0.2">
      <c r="A200" s="2" t="s">
        <v>78</v>
      </c>
      <c r="B200" s="77">
        <v>483658.5373134329</v>
      </c>
      <c r="C200" s="77">
        <v>1039021.8358208954</v>
      </c>
      <c r="D200" s="77">
        <v>2865069.4577114414</v>
      </c>
      <c r="E200" s="77">
        <v>2648608.5074626878</v>
      </c>
      <c r="F200" s="77">
        <v>1026579.4577114427</v>
      </c>
      <c r="G200" s="77">
        <v>2246553.8905472648</v>
      </c>
      <c r="H200" s="77">
        <v>1330030.4427860691</v>
      </c>
      <c r="I200" s="77">
        <v>718101.94527363172</v>
      </c>
      <c r="J200" s="77">
        <v>4467733.666666667</v>
      </c>
      <c r="K200" s="78">
        <f t="shared" si="52"/>
        <v>16825357.741293535</v>
      </c>
      <c r="M200" s="13"/>
      <c r="N200" s="13"/>
      <c r="O200" s="13"/>
      <c r="P200" s="13"/>
      <c r="Q200" s="13"/>
    </row>
    <row r="201" spans="1:19" x14ac:dyDescent="0.2">
      <c r="A201" s="2" t="s">
        <v>103</v>
      </c>
      <c r="B201" s="13">
        <v>35212.862209999999</v>
      </c>
      <c r="C201" s="13">
        <v>91716.748399999997</v>
      </c>
      <c r="D201" s="13">
        <v>257610.54207</v>
      </c>
      <c r="E201" s="13">
        <v>205353.60978</v>
      </c>
      <c r="F201" s="13">
        <v>127949.04372</v>
      </c>
      <c r="G201" s="13">
        <v>188808.41500000001</v>
      </c>
      <c r="H201" s="13">
        <v>178236.04993000001</v>
      </c>
      <c r="I201" s="13">
        <v>96253.151099999988</v>
      </c>
      <c r="J201" s="13">
        <v>512288.43724</v>
      </c>
      <c r="K201" s="13">
        <f t="shared" si="52"/>
        <v>1693428.8594499999</v>
      </c>
    </row>
    <row r="202" spans="1:19" x14ac:dyDescent="0.2">
      <c r="A202" s="2" t="s">
        <v>104</v>
      </c>
      <c r="B202" s="13">
        <v>252.69868999999997</v>
      </c>
      <c r="C202" s="13">
        <v>798.60307999999998</v>
      </c>
      <c r="D202" s="13">
        <v>1616.74676</v>
      </c>
      <c r="E202" s="13">
        <v>1967.2057999999997</v>
      </c>
      <c r="F202" s="13">
        <v>632.71312999999998</v>
      </c>
      <c r="G202" s="13">
        <v>1282.90975</v>
      </c>
      <c r="H202" s="13">
        <v>872.40107</v>
      </c>
      <c r="I202" s="13">
        <v>292.39096000000001</v>
      </c>
      <c r="J202" s="13">
        <v>1430.9125799999999</v>
      </c>
      <c r="K202" s="13">
        <f t="shared" si="52"/>
        <v>9146.5818199999994</v>
      </c>
    </row>
    <row r="203" spans="1:19" x14ac:dyDescent="0.2">
      <c r="A203" s="2" t="s">
        <v>105</v>
      </c>
      <c r="B203" s="13">
        <v>0</v>
      </c>
      <c r="C203" s="13">
        <v>11.499599999999999</v>
      </c>
      <c r="D203" s="13">
        <v>94.634569999999997</v>
      </c>
      <c r="E203" s="13">
        <v>30.557569999999998</v>
      </c>
      <c r="F203" s="13">
        <v>56.130739999999996</v>
      </c>
      <c r="G203" s="13">
        <v>84.552599999999998</v>
      </c>
      <c r="H203" s="13">
        <v>27.240839999999992</v>
      </c>
      <c r="I203" s="13">
        <v>7.02257</v>
      </c>
      <c r="J203" s="13">
        <v>120.33415999999998</v>
      </c>
      <c r="K203" s="13">
        <f t="shared" si="52"/>
        <v>431.97264999999993</v>
      </c>
    </row>
    <row r="204" spans="1:19" x14ac:dyDescent="0.2">
      <c r="A204" s="40" t="s">
        <v>106</v>
      </c>
      <c r="B204" s="13">
        <v>0</v>
      </c>
      <c r="C204" s="13">
        <v>725</v>
      </c>
      <c r="D204" s="13">
        <v>725</v>
      </c>
      <c r="E204" s="13">
        <v>725</v>
      </c>
      <c r="F204" s="13">
        <v>1450</v>
      </c>
      <c r="G204" s="13">
        <v>725</v>
      </c>
      <c r="H204" s="13">
        <v>2175</v>
      </c>
      <c r="I204" s="13">
        <v>1287.1751400000001</v>
      </c>
      <c r="J204" s="13">
        <v>725</v>
      </c>
      <c r="K204" s="13">
        <f t="shared" si="52"/>
        <v>8537.1751399999994</v>
      </c>
    </row>
    <row r="205" spans="1:19" x14ac:dyDescent="0.2">
      <c r="A205" s="40" t="s">
        <v>107</v>
      </c>
      <c r="B205" s="13">
        <v>0</v>
      </c>
      <c r="C205" s="13">
        <v>3285.43642</v>
      </c>
      <c r="D205" s="13">
        <v>3716.8472200000006</v>
      </c>
      <c r="E205" s="13">
        <v>2701.1645399999998</v>
      </c>
      <c r="F205" s="13">
        <v>3907.0660599999992</v>
      </c>
      <c r="G205" s="13">
        <v>1951.3469100000002</v>
      </c>
      <c r="H205" s="13">
        <v>6069.4980199999991</v>
      </c>
      <c r="I205" s="13">
        <v>10717.691220000002</v>
      </c>
      <c r="J205" s="13">
        <v>13007.880700000002</v>
      </c>
      <c r="K205" s="13">
        <f t="shared" si="52"/>
        <v>45356.931089999998</v>
      </c>
    </row>
    <row r="206" spans="1:19" x14ac:dyDescent="0.2">
      <c r="A206" s="2" t="s">
        <v>108</v>
      </c>
      <c r="B206" s="2">
        <v>2.5720000000000001</v>
      </c>
      <c r="C206" s="2">
        <v>6.8970000000000002</v>
      </c>
      <c r="D206" s="2">
        <v>14.451000000000001</v>
      </c>
      <c r="E206" s="2">
        <v>13.692</v>
      </c>
      <c r="F206" s="2">
        <v>6.4290000000000003</v>
      </c>
      <c r="G206" s="2">
        <v>12.884</v>
      </c>
      <c r="H206" s="2">
        <v>7.9820000000000002</v>
      </c>
      <c r="I206" s="2">
        <v>3.7170000000000001</v>
      </c>
      <c r="J206" s="2">
        <v>31.376000000000001</v>
      </c>
      <c r="K206" s="79">
        <f t="shared" si="52"/>
        <v>100.00000000000001</v>
      </c>
    </row>
    <row r="207" spans="1:19" x14ac:dyDescent="0.2">
      <c r="A207" s="2" t="s">
        <v>109</v>
      </c>
      <c r="B207" s="80">
        <v>-5.4300000000000001E-2</v>
      </c>
      <c r="C207" s="80">
        <v>-0.108</v>
      </c>
      <c r="D207" s="80">
        <v>-0.23069999999999999</v>
      </c>
      <c r="E207" s="80">
        <v>-0.14899999999999999</v>
      </c>
      <c r="F207" s="80">
        <v>-9.7199999999999995E-2</v>
      </c>
      <c r="G207" s="80">
        <v>-0.16389999999999999</v>
      </c>
      <c r="H207" s="80">
        <v>-0.1198</v>
      </c>
      <c r="I207" s="80">
        <v>1</v>
      </c>
      <c r="J207" s="80">
        <v>-7.7100000000000002E-2</v>
      </c>
      <c r="K207" s="80">
        <f>SUM(B207:J207)</f>
        <v>0</v>
      </c>
    </row>
    <row r="208" spans="1:19" x14ac:dyDescent="0.2">
      <c r="A208" s="2" t="s">
        <v>110</v>
      </c>
      <c r="B208" s="79">
        <v>1.3360000000000001</v>
      </c>
      <c r="C208" s="79">
        <v>5.7149999999999999</v>
      </c>
      <c r="D208" s="79">
        <v>13.252000000000001</v>
      </c>
      <c r="E208" s="79">
        <v>15.953000000000001</v>
      </c>
      <c r="F208" s="79">
        <v>8.4760000000000009</v>
      </c>
      <c r="G208" s="79">
        <v>9.4339999999999993</v>
      </c>
      <c r="H208" s="79">
        <v>10.029</v>
      </c>
      <c r="I208" s="79">
        <v>5.64</v>
      </c>
      <c r="J208" s="79">
        <v>30.164999999999999</v>
      </c>
      <c r="K208" s="79">
        <f t="shared" si="52"/>
        <v>100</v>
      </c>
    </row>
    <row r="209" spans="1:11" x14ac:dyDescent="0.2">
      <c r="A209" s="2" t="s">
        <v>111</v>
      </c>
      <c r="B209" s="79">
        <v>3.49</v>
      </c>
      <c r="C209" s="79">
        <v>7.1909999999999998</v>
      </c>
      <c r="D209" s="79">
        <v>18.82</v>
      </c>
      <c r="E209" s="79">
        <v>15.531000000000001</v>
      </c>
      <c r="F209" s="79">
        <v>6.9480000000000004</v>
      </c>
      <c r="G209" s="79">
        <v>13.896000000000001</v>
      </c>
      <c r="H209" s="79">
        <v>8.7810000000000006</v>
      </c>
      <c r="I209" s="79">
        <v>4.9450000000000003</v>
      </c>
      <c r="J209" s="79">
        <v>20.398</v>
      </c>
      <c r="K209" s="79">
        <f t="shared" si="52"/>
        <v>100</v>
      </c>
    </row>
    <row r="211" spans="1:11" x14ac:dyDescent="0.2">
      <c r="A211" s="1" t="s">
        <v>100</v>
      </c>
      <c r="B211" s="18" t="s">
        <v>66</v>
      </c>
      <c r="C211" s="18" t="s">
        <v>67</v>
      </c>
      <c r="D211" s="18" t="s">
        <v>68</v>
      </c>
      <c r="E211" s="18" t="s">
        <v>69</v>
      </c>
      <c r="F211" s="18" t="s">
        <v>70</v>
      </c>
      <c r="G211" s="18" t="s">
        <v>71</v>
      </c>
      <c r="H211" s="18" t="s">
        <v>72</v>
      </c>
      <c r="I211" s="18" t="s">
        <v>73</v>
      </c>
      <c r="J211" s="18" t="s">
        <v>74</v>
      </c>
      <c r="K211" s="63" t="s">
        <v>49</v>
      </c>
    </row>
    <row r="212" spans="1:11" x14ac:dyDescent="0.2">
      <c r="A212" s="2" t="s">
        <v>9</v>
      </c>
      <c r="K212" s="13"/>
    </row>
    <row r="213" spans="1:11" x14ac:dyDescent="0.2">
      <c r="A213" s="2" t="s">
        <v>77</v>
      </c>
      <c r="B213" s="64">
        <f t="shared" ref="B213:J214" si="53">B199/$K199</f>
        <v>3.315856867746847E-2</v>
      </c>
      <c r="C213" s="64">
        <f t="shared" si="53"/>
        <v>6.3016774046104257E-2</v>
      </c>
      <c r="D213" s="64">
        <f t="shared" si="53"/>
        <v>0.18943469235258995</v>
      </c>
      <c r="E213" s="64">
        <f t="shared" si="53"/>
        <v>0.16758944645535828</v>
      </c>
      <c r="F213" s="64">
        <f t="shared" si="53"/>
        <v>6.272180267501952E-2</v>
      </c>
      <c r="G213" s="64">
        <f t="shared" si="53"/>
        <v>0.13974596388869284</v>
      </c>
      <c r="H213" s="64">
        <f t="shared" si="53"/>
        <v>8.5102769459652325E-2</v>
      </c>
      <c r="I213" s="64">
        <f t="shared" si="53"/>
        <v>4.4723955865202676E-2</v>
      </c>
      <c r="J213" s="64">
        <f t="shared" si="53"/>
        <v>0.21450602657991169</v>
      </c>
      <c r="K213" s="64">
        <f>SUM(B213:J213)</f>
        <v>1</v>
      </c>
    </row>
    <row r="214" spans="1:11" x14ac:dyDescent="0.2">
      <c r="A214" s="2" t="s">
        <v>78</v>
      </c>
      <c r="B214" s="64">
        <f t="shared" si="53"/>
        <v>2.8745810029727738E-2</v>
      </c>
      <c r="C214" s="64">
        <f t="shared" si="53"/>
        <v>6.1753328030041361E-2</v>
      </c>
      <c r="D214" s="64">
        <f t="shared" si="53"/>
        <v>0.17028282558770574</v>
      </c>
      <c r="E214" s="64">
        <f t="shared" si="53"/>
        <v>0.15741766375417718</v>
      </c>
      <c r="F214" s="64">
        <f t="shared" si="53"/>
        <v>6.1013826481202606E-2</v>
      </c>
      <c r="G214" s="64">
        <f t="shared" si="53"/>
        <v>0.13352190931629782</v>
      </c>
      <c r="H214" s="64">
        <f t="shared" si="53"/>
        <v>7.9049162771847037E-2</v>
      </c>
      <c r="I214" s="64">
        <f t="shared" si="53"/>
        <v>4.2679743058968322E-2</v>
      </c>
      <c r="J214" s="64">
        <f t="shared" si="53"/>
        <v>0.26553573097003208</v>
      </c>
      <c r="K214" s="64">
        <f>SUM(B214:J214)</f>
        <v>1</v>
      </c>
    </row>
    <row r="215" spans="1:11" x14ac:dyDescent="0.2">
      <c r="A215" s="2" t="s">
        <v>103</v>
      </c>
      <c r="B215" s="64">
        <f t="shared" ref="B215:J219" si="54">IF($K201=0,0,B201/$K201)</f>
        <v>2.0793824324829686E-2</v>
      </c>
      <c r="C215" s="64">
        <f t="shared" si="54"/>
        <v>5.4160378741737174E-2</v>
      </c>
      <c r="D215" s="64">
        <f t="shared" si="54"/>
        <v>0.15212362812434177</v>
      </c>
      <c r="E215" s="64">
        <f t="shared" si="54"/>
        <v>0.12126497587072878</v>
      </c>
      <c r="F215" s="64">
        <f t="shared" si="54"/>
        <v>7.5556196533438036E-2</v>
      </c>
      <c r="G215" s="64">
        <f t="shared" si="54"/>
        <v>0.11149474272059007</v>
      </c>
      <c r="H215" s="64">
        <f t="shared" si="54"/>
        <v>0.10525157223781363</v>
      </c>
      <c r="I215" s="64">
        <f t="shared" si="54"/>
        <v>5.6839205593355459E-2</v>
      </c>
      <c r="J215" s="64">
        <f t="shared" si="54"/>
        <v>0.30251547585316546</v>
      </c>
      <c r="K215" s="64">
        <f t="shared" ref="K215:K221" si="55">SUM(B215:J215)</f>
        <v>1</v>
      </c>
    </row>
    <row r="216" spans="1:11" x14ac:dyDescent="0.2">
      <c r="A216" s="2" t="s">
        <v>104</v>
      </c>
      <c r="B216" s="64">
        <f t="shared" si="54"/>
        <v>2.7627664079650685E-2</v>
      </c>
      <c r="C216" s="64">
        <f t="shared" si="54"/>
        <v>8.7311642285183219E-2</v>
      </c>
      <c r="D216" s="64">
        <f t="shared" si="54"/>
        <v>0.17675966736172488</v>
      </c>
      <c r="E216" s="64">
        <f t="shared" si="54"/>
        <v>0.21507551550006249</v>
      </c>
      <c r="F216" s="64">
        <f t="shared" si="54"/>
        <v>6.9174817702554597E-2</v>
      </c>
      <c r="G216" s="64">
        <f t="shared" si="54"/>
        <v>0.14026111341340411</v>
      </c>
      <c r="H216" s="64">
        <f t="shared" si="54"/>
        <v>9.5380010496642562E-2</v>
      </c>
      <c r="I216" s="64">
        <f t="shared" si="54"/>
        <v>3.1967238226706204E-2</v>
      </c>
      <c r="J216" s="64">
        <f t="shared" si="54"/>
        <v>0.15644233093407128</v>
      </c>
      <c r="K216" s="64">
        <f t="shared" si="55"/>
        <v>1</v>
      </c>
    </row>
    <row r="217" spans="1:11" x14ac:dyDescent="0.2">
      <c r="A217" s="2" t="s">
        <v>105</v>
      </c>
      <c r="B217" s="81">
        <f t="shared" si="54"/>
        <v>0</v>
      </c>
      <c r="C217" s="81">
        <f t="shared" si="54"/>
        <v>2.662112983310402E-2</v>
      </c>
      <c r="D217" s="81">
        <f t="shared" si="54"/>
        <v>0.21907537433214813</v>
      </c>
      <c r="E217" s="81">
        <f t="shared" si="54"/>
        <v>7.0739594277554385E-2</v>
      </c>
      <c r="F217" s="81">
        <f t="shared" si="54"/>
        <v>0.12994049507532479</v>
      </c>
      <c r="G217" s="81">
        <f t="shared" si="54"/>
        <v>0.19573600319372075</v>
      </c>
      <c r="H217" s="81">
        <f t="shared" si="54"/>
        <v>6.3061492434764083E-2</v>
      </c>
      <c r="I217" s="81">
        <f t="shared" si="54"/>
        <v>1.6256978306381203E-2</v>
      </c>
      <c r="J217" s="81">
        <f t="shared" si="54"/>
        <v>0.27856893254700271</v>
      </c>
      <c r="K217" s="64">
        <f t="shared" si="55"/>
        <v>1</v>
      </c>
    </row>
    <row r="218" spans="1:11" x14ac:dyDescent="0.2">
      <c r="A218" s="40" t="s">
        <v>106</v>
      </c>
      <c r="B218" s="64">
        <f t="shared" si="54"/>
        <v>0</v>
      </c>
      <c r="C218" s="64">
        <f t="shared" si="54"/>
        <v>8.4922704303334706E-2</v>
      </c>
      <c r="D218" s="64">
        <f t="shared" si="54"/>
        <v>8.4922704303334706E-2</v>
      </c>
      <c r="E218" s="64">
        <f t="shared" si="54"/>
        <v>8.4922704303334706E-2</v>
      </c>
      <c r="F218" s="64">
        <f t="shared" si="54"/>
        <v>0.16984540860666941</v>
      </c>
      <c r="G218" s="64">
        <f t="shared" si="54"/>
        <v>8.4922704303334706E-2</v>
      </c>
      <c r="H218" s="64">
        <f t="shared" si="54"/>
        <v>0.25476811291000412</v>
      </c>
      <c r="I218" s="64">
        <f t="shared" si="54"/>
        <v>0.15077295696665305</v>
      </c>
      <c r="J218" s="64">
        <f t="shared" si="54"/>
        <v>8.4922704303334706E-2</v>
      </c>
      <c r="K218" s="64">
        <f t="shared" si="55"/>
        <v>1</v>
      </c>
    </row>
    <row r="219" spans="1:11" x14ac:dyDescent="0.2">
      <c r="A219" s="40" t="s">
        <v>107</v>
      </c>
      <c r="B219" s="64">
        <f t="shared" si="54"/>
        <v>0</v>
      </c>
      <c r="C219" s="64">
        <f t="shared" si="54"/>
        <v>7.243515689985365E-2</v>
      </c>
      <c r="D219" s="64">
        <f t="shared" si="54"/>
        <v>8.1946620520352328E-2</v>
      </c>
      <c r="E219" s="64">
        <f t="shared" si="54"/>
        <v>5.9553512001069557E-2</v>
      </c>
      <c r="F219" s="64">
        <f t="shared" si="54"/>
        <v>8.6140441297656578E-2</v>
      </c>
      <c r="G219" s="64">
        <f t="shared" si="54"/>
        <v>4.3022022502537005E-2</v>
      </c>
      <c r="H219" s="64">
        <f t="shared" si="54"/>
        <v>0.13381632915058847</v>
      </c>
      <c r="I219" s="64">
        <f t="shared" si="54"/>
        <v>0.23629665769787872</v>
      </c>
      <c r="J219" s="64">
        <f t="shared" si="54"/>
        <v>0.28678925993006382</v>
      </c>
      <c r="K219" s="64">
        <f t="shared" si="55"/>
        <v>1.0000000000000002</v>
      </c>
    </row>
    <row r="220" spans="1:11" x14ac:dyDescent="0.2">
      <c r="A220" s="2" t="s">
        <v>108</v>
      </c>
      <c r="B220" s="64">
        <f t="shared" ref="B220:J220" si="56">B206/$K206</f>
        <v>2.5719999999999996E-2</v>
      </c>
      <c r="C220" s="64">
        <f t="shared" si="56"/>
        <v>6.896999999999999E-2</v>
      </c>
      <c r="D220" s="64">
        <f t="shared" si="56"/>
        <v>0.14450999999999997</v>
      </c>
      <c r="E220" s="64">
        <f t="shared" si="56"/>
        <v>0.13691999999999999</v>
      </c>
      <c r="F220" s="64">
        <f t="shared" si="56"/>
        <v>6.429E-2</v>
      </c>
      <c r="G220" s="64">
        <f t="shared" si="56"/>
        <v>0.12883999999999998</v>
      </c>
      <c r="H220" s="64">
        <f t="shared" si="56"/>
        <v>7.9819999999999988E-2</v>
      </c>
      <c r="I220" s="64">
        <f t="shared" si="56"/>
        <v>3.7169999999999995E-2</v>
      </c>
      <c r="J220" s="64">
        <f t="shared" si="56"/>
        <v>0.31375999999999998</v>
      </c>
      <c r="K220" s="64">
        <f t="shared" si="55"/>
        <v>1</v>
      </c>
    </row>
    <row r="221" spans="1:11" x14ac:dyDescent="0.2">
      <c r="A221" s="2" t="s">
        <v>112</v>
      </c>
      <c r="B221" s="64">
        <f>B207</f>
        <v>-5.4300000000000001E-2</v>
      </c>
      <c r="C221" s="64">
        <f t="shared" ref="C221:J221" si="57">C207</f>
        <v>-0.108</v>
      </c>
      <c r="D221" s="64">
        <f t="shared" si="57"/>
        <v>-0.23069999999999999</v>
      </c>
      <c r="E221" s="64">
        <f t="shared" si="57"/>
        <v>-0.14899999999999999</v>
      </c>
      <c r="F221" s="64">
        <f t="shared" si="57"/>
        <v>-9.7199999999999995E-2</v>
      </c>
      <c r="G221" s="64">
        <f t="shared" si="57"/>
        <v>-0.16389999999999999</v>
      </c>
      <c r="H221" s="64">
        <f t="shared" si="57"/>
        <v>-0.1198</v>
      </c>
      <c r="I221" s="64">
        <f t="shared" si="57"/>
        <v>1</v>
      </c>
      <c r="J221" s="64">
        <f t="shared" si="57"/>
        <v>-7.7100000000000002E-2</v>
      </c>
      <c r="K221" s="64">
        <f t="shared" si="55"/>
        <v>0</v>
      </c>
    </row>
    <row r="222" spans="1:11" x14ac:dyDescent="0.2">
      <c r="A222" s="2" t="s">
        <v>110</v>
      </c>
      <c r="B222" s="64">
        <f>B208/$K208</f>
        <v>1.336E-2</v>
      </c>
      <c r="C222" s="64">
        <f t="shared" ref="C222:J223" si="58">C208/$K208</f>
        <v>5.7149999999999999E-2</v>
      </c>
      <c r="D222" s="64">
        <f t="shared" si="58"/>
        <v>0.13252</v>
      </c>
      <c r="E222" s="64">
        <f t="shared" si="58"/>
        <v>0.15953000000000001</v>
      </c>
      <c r="F222" s="64">
        <f t="shared" si="58"/>
        <v>8.4760000000000002E-2</v>
      </c>
      <c r="G222" s="64">
        <f t="shared" si="58"/>
        <v>9.4339999999999993E-2</v>
      </c>
      <c r="H222" s="64">
        <f t="shared" si="58"/>
        <v>0.10029</v>
      </c>
      <c r="I222" s="64">
        <f t="shared" si="58"/>
        <v>5.6399999999999999E-2</v>
      </c>
      <c r="J222" s="64">
        <f t="shared" si="58"/>
        <v>0.30164999999999997</v>
      </c>
      <c r="K222" s="64">
        <f>SUM(B222:J222)</f>
        <v>1</v>
      </c>
    </row>
    <row r="223" spans="1:11" x14ac:dyDescent="0.2">
      <c r="A223" s="2" t="s">
        <v>111</v>
      </c>
      <c r="B223" s="64">
        <f>B209/$K209</f>
        <v>3.49E-2</v>
      </c>
      <c r="C223" s="64">
        <f t="shared" si="58"/>
        <v>7.1910000000000002E-2</v>
      </c>
      <c r="D223" s="64">
        <f t="shared" si="58"/>
        <v>0.18820000000000001</v>
      </c>
      <c r="E223" s="64">
        <f t="shared" si="58"/>
        <v>0.15531</v>
      </c>
      <c r="F223" s="64">
        <f t="shared" si="58"/>
        <v>6.948E-2</v>
      </c>
      <c r="G223" s="64">
        <f t="shared" si="58"/>
        <v>0.13896</v>
      </c>
      <c r="H223" s="64">
        <f t="shared" si="58"/>
        <v>8.7809999999999999E-2</v>
      </c>
      <c r="I223" s="64">
        <f t="shared" si="58"/>
        <v>4.9450000000000001E-2</v>
      </c>
      <c r="J223" s="64">
        <f t="shared" si="58"/>
        <v>0.20397999999999999</v>
      </c>
      <c r="K223" s="64">
        <f>SUM(B223:J223)</f>
        <v>1</v>
      </c>
    </row>
  </sheetData>
  <printOptions horizontalCentered="1" verticalCentered="1"/>
  <pageMargins left="0" right="0" top="0" bottom="0" header="0.51181102362204722" footer="0.51181102362204722"/>
  <pageSetup paperSize="9" scale="84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EAVERT</vt:lpstr>
      <vt:lpstr>EAVERT!Druckbereich</vt:lpstr>
      <vt:lpstr>EAVERT!Drucktitel</vt:lpstr>
    </vt:vector>
  </TitlesOfParts>
  <Company>BMF Infra2019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Sturmlechner Christian</dc:creator>
  <cp:lastModifiedBy>Martina Schaffer</cp:lastModifiedBy>
  <cp:lastPrinted>2023-01-26T09:07:37Z</cp:lastPrinted>
  <dcterms:created xsi:type="dcterms:W3CDTF">2023-01-26T09:04:32Z</dcterms:created>
  <dcterms:modified xsi:type="dcterms:W3CDTF">2023-12-04T13:17:22Z</dcterms:modified>
</cp:coreProperties>
</file>